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D:\^^^^^^^^^^デスクトップ^^^^^^^^^\1.外皮計算プログラム\１【R4年】　2.4バージョン\"/>
    </mc:Choice>
  </mc:AlternateContent>
  <xr:revisionPtr revIDLastSave="0" documentId="13_ncr:1_{2AD084CB-475A-46A3-B781-5671C27DC079}" xr6:coauthVersionLast="47" xr6:coauthVersionMax="47" xr10:uidLastSave="{00000000-0000-0000-0000-000000000000}"/>
  <bookViews>
    <workbookView xWindow="7320" yWindow="330" windowWidth="26745" windowHeight="15600" tabRatio="947" xr2:uid="{00000000-000D-0000-FFFF-FFFF00000000}"/>
  </bookViews>
  <sheets>
    <sheet name="部位U計算" sheetId="140" r:id="rId1"/>
    <sheet name="DATAｼｰﾄ" sheetId="141" r:id="rId2"/>
    <sheet name="基礎形状にかかわらない線熱貫流率" sheetId="133" r:id="rId3"/>
    <sheet name="温暖地線熱貫流率" sheetId="134" r:id="rId4"/>
    <sheet name="寒冷地線熱貫流率" sheetId="135" r:id="rId5"/>
  </sheets>
  <externalReferences>
    <externalReference r:id="rId6"/>
  </externalReferences>
  <definedNames>
    <definedName name="_xlnm.Print_Area" localSheetId="0">部位U計算!$A$1:$H$141</definedName>
    <definedName name="温度差係数">#REF!</definedName>
    <definedName name="夏方位係数" localSheetId="4">'[1]Ｃ（基礎）'!$AM$29:$AN$36</definedName>
    <definedName name="夏方位係数">#REF!</definedName>
    <definedName name="冬方位係数" localSheetId="4">'[1]Ｃ（基礎）'!$AO$29:$AP$36</definedName>
    <definedName name="冬方位係数">#REF!</definedName>
    <definedName name="方位" localSheetId="4">'[1]Ｃ（基礎）'!$AE$29:$AE$36</definedName>
    <definedName name="方位">#REF!</definedName>
    <definedName name="方位基礎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9" i="140" l="1"/>
  <c r="G140" i="140" s="1"/>
  <c r="F137" i="140"/>
  <c r="D136" i="140"/>
  <c r="D135" i="140"/>
  <c r="F135" i="140" s="1"/>
  <c r="G125" i="140"/>
  <c r="G126" i="140" s="1"/>
  <c r="F123" i="140"/>
  <c r="F122" i="140"/>
  <c r="D122" i="140"/>
  <c r="F121" i="140"/>
  <c r="D121" i="140"/>
  <c r="G111" i="140"/>
  <c r="G112" i="140" s="1"/>
  <c r="F109" i="140"/>
  <c r="D108" i="140"/>
  <c r="D107" i="140"/>
  <c r="F107" i="140" s="1"/>
  <c r="G97" i="140"/>
  <c r="G98" i="140" s="1"/>
  <c r="F95" i="140"/>
  <c r="D94" i="140"/>
  <c r="F94" i="140" s="1"/>
  <c r="D93" i="140"/>
  <c r="F93" i="140" s="1"/>
  <c r="G81" i="140"/>
  <c r="F81" i="140"/>
  <c r="G80" i="140"/>
  <c r="F80" i="140"/>
  <c r="E79" i="140"/>
  <c r="D79" i="140"/>
  <c r="G79" i="140" s="1"/>
  <c r="D78" i="140"/>
  <c r="F78" i="140" s="1"/>
  <c r="F77" i="140"/>
  <c r="D77" i="140"/>
  <c r="G77" i="140" s="1"/>
  <c r="G76" i="140"/>
  <c r="G82" i="140" s="1"/>
  <c r="F76" i="140"/>
  <c r="D76" i="140"/>
  <c r="G73" i="140"/>
  <c r="G75" i="140" s="1"/>
  <c r="F73" i="140"/>
  <c r="G64" i="140"/>
  <c r="F64" i="140"/>
  <c r="G63" i="140"/>
  <c r="F63" i="140"/>
  <c r="E62" i="140"/>
  <c r="D62" i="140"/>
  <c r="D61" i="140"/>
  <c r="F61" i="140" s="1"/>
  <c r="D60" i="140"/>
  <c r="G60" i="140" s="1"/>
  <c r="G59" i="140"/>
  <c r="F59" i="140"/>
  <c r="D59" i="140"/>
  <c r="G56" i="140"/>
  <c r="G65" i="140" s="1"/>
  <c r="F56" i="140"/>
  <c r="D47" i="140"/>
  <c r="F47" i="140" s="1"/>
  <c r="G47" i="140" s="1"/>
  <c r="F46" i="140"/>
  <c r="D46" i="140"/>
  <c r="G46" i="140" s="1"/>
  <c r="E45" i="140"/>
  <c r="G45" i="140" s="1"/>
  <c r="D45" i="140"/>
  <c r="D44" i="140"/>
  <c r="F44" i="140" s="1"/>
  <c r="G43" i="140"/>
  <c r="F43" i="140"/>
  <c r="D43" i="140"/>
  <c r="G42" i="140"/>
  <c r="G40" i="140"/>
  <c r="G48" i="140" s="1"/>
  <c r="F40" i="140"/>
  <c r="G31" i="140"/>
  <c r="F31" i="140"/>
  <c r="G30" i="140"/>
  <c r="F30" i="140"/>
  <c r="E29" i="140"/>
  <c r="D29" i="140"/>
  <c r="F28" i="140"/>
  <c r="D28" i="140"/>
  <c r="D27" i="140"/>
  <c r="F27" i="140" s="1"/>
  <c r="D26" i="140"/>
  <c r="F26" i="140" s="1"/>
  <c r="G23" i="140"/>
  <c r="G25" i="140" s="1"/>
  <c r="F23" i="140"/>
  <c r="G14" i="140"/>
  <c r="F14" i="140"/>
  <c r="G13" i="140"/>
  <c r="F13" i="140"/>
  <c r="D12" i="140"/>
  <c r="F11" i="140"/>
  <c r="D11" i="140"/>
  <c r="D10" i="140"/>
  <c r="F10" i="140" s="1"/>
  <c r="F16" i="140" s="1"/>
  <c r="G7" i="140"/>
  <c r="G15" i="140" s="1"/>
  <c r="F7" i="140"/>
  <c r="F33" i="140" l="1"/>
  <c r="F83" i="140"/>
  <c r="F125" i="140"/>
  <c r="G26" i="140"/>
  <c r="F136" i="140"/>
  <c r="G29" i="140"/>
  <c r="G83" i="140"/>
  <c r="G84" i="140" s="1"/>
  <c r="G62" i="140"/>
  <c r="F108" i="140"/>
  <c r="F97" i="140"/>
  <c r="F98" i="140" s="1"/>
  <c r="F60" i="140"/>
  <c r="F66" i="140" s="1"/>
  <c r="F84" i="140"/>
  <c r="F85" i="140" s="1"/>
  <c r="F17" i="140"/>
  <c r="G49" i="140"/>
  <c r="G50" i="140" s="1"/>
  <c r="F126" i="140"/>
  <c r="F127" i="140" s="1"/>
  <c r="F34" i="140"/>
  <c r="F49" i="140"/>
  <c r="G10" i="140"/>
  <c r="G12" i="140"/>
  <c r="G32" i="140"/>
  <c r="G9" i="140"/>
  <c r="G16" i="140" s="1"/>
  <c r="G17" i="140" s="1"/>
  <c r="G58" i="140"/>
  <c r="G66" i="140" s="1"/>
  <c r="G67" i="140" s="1"/>
  <c r="G33" i="140" l="1"/>
  <c r="G34" i="140" s="1"/>
  <c r="F35" i="140" s="1"/>
  <c r="F18" i="140"/>
  <c r="F139" i="140"/>
  <c r="F111" i="140"/>
  <c r="F112" i="140" s="1"/>
  <c r="F113" i="140" s="1"/>
  <c r="F99" i="140"/>
  <c r="F50" i="140"/>
  <c r="F51" i="140" s="1"/>
  <c r="F67" i="140"/>
  <c r="F68" i="140" s="1"/>
  <c r="F140" i="140" l="1"/>
  <c r="F141" i="1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深川 里香</author>
  </authors>
  <commentList>
    <comment ref="B12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野縁上に敷き込む場合には入力しません。</t>
        </r>
      </text>
    </comment>
    <comment ref="B29" authorId="0" shapeId="0" xr:uid="{00000000-0006-0000-02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野縁上に敷き込む場合には入力しません。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E29" authorId="0" shapeId="0" xr:uid="{00000000-0006-0000-02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断熱材の厚さに合わせる</t>
        </r>
      </text>
    </comment>
    <comment ref="B43" authorId="0" shapeId="0" xr:uid="{00000000-0006-0000-0200-000004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壁の内装下地ボードを桁まで張り上げない場合は計算に加えない。
</t>
        </r>
      </text>
    </comment>
    <comment ref="E45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断熱材の厚さに
合わせる</t>
        </r>
      </text>
    </comment>
    <comment ref="B46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断熱材との外側面材の間に通気層がある場合は計算に加えない。</t>
        </r>
      </text>
    </comment>
    <comment ref="E61" authorId="0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安全側の計算として、
断熱材≦大引等 の時：断熱材の厚さを記入
断熱材≧大引等 の時：木材の厚さを記入</t>
        </r>
      </text>
    </comment>
    <comment ref="E62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断熱材≦大引等 の時：断熱材の厚さを記入
断熱材≧大引等 の時：木材の実寸法を記入</t>
        </r>
      </text>
    </comment>
    <comment ref="E78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安全側の計算として、
断熱材≦大引等 の時：断熱材の厚さを記入
断熱材≧大引等 の時：木材の厚さを記入</t>
        </r>
      </text>
    </comment>
    <comment ref="E79" authorId="0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断熱材≦大引等 の時：断熱材の厚さを記入
断熱材≧大引等 の時：木材の実寸法を記入</t>
        </r>
      </text>
    </comment>
  </commentList>
</comments>
</file>

<file path=xl/sharedStrings.xml><?xml version="1.0" encoding="utf-8"?>
<sst xmlns="http://schemas.openxmlformats.org/spreadsheetml/2006/main" count="445" uniqueCount="169">
  <si>
    <t>仕様番号</t>
    <rPh sb="0" eb="2">
      <t>シヨウ</t>
    </rPh>
    <rPh sb="2" eb="4">
      <t>バンゴウ</t>
    </rPh>
    <phoneticPr fontId="4"/>
  </si>
  <si>
    <t>外皮性能基準値</t>
    <rPh sb="0" eb="2">
      <t>ガイヒ</t>
    </rPh>
    <rPh sb="2" eb="4">
      <t>セイノウ</t>
    </rPh>
    <rPh sb="4" eb="7">
      <t>キジュンチ</t>
    </rPh>
    <phoneticPr fontId="4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</si>
  <si>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4"/>
  </si>
  <si>
    <t>面積比率　・　熱伝達抵抗</t>
    <rPh sb="0" eb="2">
      <t>メンセキ</t>
    </rPh>
    <rPh sb="2" eb="4">
      <t>ヒリツ</t>
    </rPh>
    <rPh sb="7" eb="8">
      <t>ネツ</t>
    </rPh>
    <rPh sb="8" eb="10">
      <t>デンタツ</t>
    </rPh>
    <rPh sb="10" eb="12">
      <t>テイコウ</t>
    </rPh>
    <phoneticPr fontId="4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</si>
  <si>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4"/>
  </si>
  <si>
    <t>1）簡略計算法①（面積比率法）による部位熱貫流率-1</t>
    <rPh sb="2" eb="4">
      <t>カンリャク</t>
    </rPh>
    <rPh sb="4" eb="7">
      <t>ケイサンホウ</t>
    </rPh>
    <rPh sb="9" eb="11">
      <t>メンセキ</t>
    </rPh>
    <rPh sb="11" eb="13">
      <t>ヒリツ</t>
    </rPh>
    <rPh sb="13" eb="14">
      <t>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</si>
  <si>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【天井】　野縁上に敷き込む場合</t>
    <rPh sb="1" eb="3">
      <t>テンジョウ</t>
    </rPh>
    <rPh sb="5" eb="6">
      <t>ノ</t>
    </rPh>
    <rPh sb="6" eb="7">
      <t>フチ</t>
    </rPh>
    <rPh sb="7" eb="8">
      <t>ウエ</t>
    </rPh>
    <rPh sb="9" eb="10">
      <t>シ</t>
    </rPh>
    <rPh sb="11" eb="12">
      <t>コ</t>
    </rPh>
    <rPh sb="13" eb="15">
      <t>バアイ</t>
    </rPh>
    <phoneticPr fontId="4"/>
  </si>
  <si>
    <t>天井</t>
    <rPh sb="0" eb="2">
      <t>テンジョウ</t>
    </rPh>
    <phoneticPr fontId="4"/>
  </si>
  <si>
    <t>面積比率</t>
    <rPh sb="0" eb="2">
      <t>メンセキ</t>
    </rPh>
    <rPh sb="2" eb="4">
      <t>ヒリツ</t>
    </rPh>
    <phoneticPr fontId="4"/>
  </si>
  <si>
    <t>部　分　名</t>
    <rPh sb="0" eb="3">
      <t>ブブン</t>
    </rPh>
    <rPh sb="4" eb="5">
      <t>メイ</t>
    </rPh>
    <phoneticPr fontId="4"/>
  </si>
  <si>
    <t>一般部</t>
    <rPh sb="0" eb="2">
      <t>イッパン</t>
    </rPh>
    <rPh sb="2" eb="3">
      <t>ブ</t>
    </rPh>
    <phoneticPr fontId="4"/>
  </si>
  <si>
    <t>熱橋部</t>
    <rPh sb="0" eb="1">
      <t>ネツ</t>
    </rPh>
    <rPh sb="1" eb="2">
      <t>キョウ</t>
    </rPh>
    <rPh sb="2" eb="3">
      <t>ブ</t>
    </rPh>
    <phoneticPr fontId="4"/>
  </si>
  <si>
    <t>構法</t>
    <rPh sb="0" eb="2">
      <t>コウホウ</t>
    </rPh>
    <phoneticPr fontId="4"/>
  </si>
  <si>
    <t>断熱方法</t>
    <rPh sb="0" eb="2">
      <t>ダンネツ</t>
    </rPh>
    <rPh sb="2" eb="4">
      <t>ホウホウ</t>
    </rPh>
    <phoneticPr fontId="4"/>
  </si>
  <si>
    <t>熱橋部</t>
    <rPh sb="0" eb="2">
      <t>ネッキョウ</t>
    </rPh>
    <rPh sb="2" eb="3">
      <t>ブ</t>
    </rPh>
    <phoneticPr fontId="4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</si>
  <si>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4"/>
  </si>
  <si>
    <t>軸組・枠組壁</t>
    <rPh sb="0" eb="2">
      <t>ジクグミ</t>
    </rPh>
    <rPh sb="3" eb="5">
      <t>ワクグ</t>
    </rPh>
    <rPh sb="5" eb="6">
      <t>カベ</t>
    </rPh>
    <phoneticPr fontId="4"/>
  </si>
  <si>
    <t>熱伝導率λ
Ｗ/(ｍ・Ｋ)</t>
    <rPh sb="0" eb="1">
      <t>ネツ</t>
    </rPh>
    <rPh sb="1" eb="4">
      <t>デンドウリツ</t>
    </rPh>
    <phoneticPr fontId="4"/>
  </si>
  <si>
    <t>厚さｄ
ｍ</t>
    <rPh sb="0" eb="1">
      <t>アツ</t>
    </rPh>
    <phoneticPr fontId="4"/>
  </si>
  <si>
    <t>【天井】　桁・梁間に断熱する場合</t>
    <rPh sb="5" eb="6">
      <t>ケタ</t>
    </rPh>
    <rPh sb="7" eb="8">
      <t>ハリ</t>
    </rPh>
    <rPh sb="8" eb="9">
      <t>アイダ</t>
    </rPh>
    <rPh sb="10" eb="12">
      <t>ダンネツ</t>
    </rPh>
    <rPh sb="14" eb="16">
      <t>バアイ</t>
    </rPh>
    <phoneticPr fontId="4"/>
  </si>
  <si>
    <t>熱伝達抵抗　Ｒsi</t>
    <rPh sb="0" eb="1">
      <t>ネツ</t>
    </rPh>
    <rPh sb="1" eb="3">
      <t>デンタツ</t>
    </rPh>
    <rPh sb="3" eb="5">
      <t>テイコウ</t>
    </rPh>
    <phoneticPr fontId="4"/>
  </si>
  <si>
    <t>＊野縁上に断熱材を敷き詰める場合は、全て一般部</t>
    <rPh sb="1" eb="3">
      <t>ノブチ</t>
    </rPh>
    <rPh sb="3" eb="4">
      <t>ウエ</t>
    </rPh>
    <rPh sb="5" eb="7">
      <t>ダンネツ</t>
    </rPh>
    <rPh sb="7" eb="8">
      <t>ザイ</t>
    </rPh>
    <rPh sb="9" eb="10">
      <t>シ</t>
    </rPh>
    <rPh sb="11" eb="12">
      <t>ツ</t>
    </rPh>
    <rPh sb="14" eb="16">
      <t>バアイ</t>
    </rPh>
    <rPh sb="18" eb="19">
      <t>スベ</t>
    </rPh>
    <rPh sb="20" eb="22">
      <t>イッパン</t>
    </rPh>
    <rPh sb="22" eb="23">
      <t>ブ</t>
    </rPh>
    <phoneticPr fontId="4"/>
  </si>
  <si>
    <t>せっこうボード</t>
  </si>
  <si>
    <t>アクリアマット14K</t>
  </si>
  <si>
    <t>天井の　熱伝達抵抗Rsi（室内側）：0.09</t>
    <rPh sb="0" eb="2">
      <t>テンジョウ</t>
    </rPh>
    <rPh sb="4" eb="5">
      <t>ネツ</t>
    </rPh>
    <rPh sb="5" eb="7">
      <t>デンタツ</t>
    </rPh>
    <rPh sb="7" eb="9">
      <t>テイコウ</t>
    </rPh>
    <rPh sb="13" eb="15">
      <t>シツナイ</t>
    </rPh>
    <rPh sb="15" eb="16">
      <t>ガワ</t>
    </rPh>
    <phoneticPr fontId="4"/>
  </si>
  <si>
    <t>天井の　熱伝達抵抗Rse（室外側）：0.09</t>
    <rPh sb="0" eb="2">
      <t>テンジョウ</t>
    </rPh>
    <rPh sb="4" eb="5">
      <t>ネツ</t>
    </rPh>
    <rPh sb="5" eb="7">
      <t>デンタツ</t>
    </rPh>
    <rPh sb="7" eb="9">
      <t>テイコウ</t>
    </rPh>
    <rPh sb="13" eb="15">
      <t>シツガイ</t>
    </rPh>
    <rPh sb="15" eb="16">
      <t>ガワ</t>
    </rPh>
    <phoneticPr fontId="4"/>
  </si>
  <si>
    <t>熱伝達抵抗　Ｒse</t>
    <rPh sb="0" eb="1">
      <t>ネツ</t>
    </rPh>
    <rPh sb="1" eb="3">
      <t>デンタツ</t>
    </rPh>
    <rPh sb="3" eb="5">
      <t>テイコウ</t>
    </rPh>
    <phoneticPr fontId="4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</si>
  <si>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4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</si>
  <si>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4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</si>
  <si>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4"/>
  </si>
  <si>
    <t>1）簡略計算法①（面積比率法）による部位熱貫流率-2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</si>
  <si>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【屋根】　たる木間に断熱する場合</t>
    <rPh sb="1" eb="3">
      <t>ヤネ</t>
    </rPh>
    <rPh sb="7" eb="8">
      <t>キ</t>
    </rPh>
    <rPh sb="8" eb="9">
      <t>アイダ</t>
    </rPh>
    <rPh sb="10" eb="12">
      <t>ダンネツ</t>
    </rPh>
    <rPh sb="14" eb="16">
      <t>バアイ</t>
    </rPh>
    <phoneticPr fontId="4"/>
  </si>
  <si>
    <t>屋根</t>
    <rPh sb="0" eb="2">
      <t>ヤネ</t>
    </rPh>
    <phoneticPr fontId="4"/>
  </si>
  <si>
    <t>ｄ/λ
㎡・Ｋ/Ｗ</t>
    <phoneticPr fontId="4"/>
  </si>
  <si>
    <t>※1</t>
    <phoneticPr fontId="4"/>
  </si>
  <si>
    <t>【屋根】　野縁上に敷き込む場合</t>
    <rPh sb="1" eb="3">
      <t>ヤネ</t>
    </rPh>
    <rPh sb="5" eb="6">
      <t>ノ</t>
    </rPh>
    <rPh sb="6" eb="7">
      <t>フチ</t>
    </rPh>
    <rPh sb="7" eb="8">
      <t>ウエ</t>
    </rPh>
    <rPh sb="9" eb="10">
      <t>シ</t>
    </rPh>
    <rPh sb="11" eb="12">
      <t>コ</t>
    </rPh>
    <rPh sb="13" eb="15">
      <t>バアイ</t>
    </rPh>
    <phoneticPr fontId="4"/>
  </si>
  <si>
    <t>－</t>
    <phoneticPr fontId="4"/>
  </si>
  <si>
    <t>（※1　母屋下で断熱した場合）</t>
    <rPh sb="4" eb="6">
      <t>モヤ</t>
    </rPh>
    <rPh sb="6" eb="7">
      <t>シタ</t>
    </rPh>
    <rPh sb="8" eb="10">
      <t>ダンネツ</t>
    </rPh>
    <rPh sb="12" eb="14">
      <t>バアイ</t>
    </rPh>
    <phoneticPr fontId="4"/>
  </si>
  <si>
    <t>屋根の　熱伝達抵抗Rsi（室内側）：0.09</t>
    <rPh sb="0" eb="2">
      <t>ヤネ</t>
    </rPh>
    <rPh sb="4" eb="5">
      <t>ネツ</t>
    </rPh>
    <rPh sb="5" eb="7">
      <t>デンタツ</t>
    </rPh>
    <rPh sb="7" eb="9">
      <t>テイコウ</t>
    </rPh>
    <rPh sb="13" eb="15">
      <t>シツナイ</t>
    </rPh>
    <rPh sb="15" eb="16">
      <t>ガワ</t>
    </rPh>
    <phoneticPr fontId="4"/>
  </si>
  <si>
    <t>アクリアウール16K</t>
  </si>
  <si>
    <t>屋根の　熱伝達抵抗Rse（室外側）：0.09</t>
    <rPh sb="0" eb="2">
      <t>ヤネ</t>
    </rPh>
    <rPh sb="4" eb="5">
      <t>ネツ</t>
    </rPh>
    <rPh sb="5" eb="7">
      <t>デンタツ</t>
    </rPh>
    <rPh sb="7" eb="9">
      <t>テイコウ</t>
    </rPh>
    <rPh sb="13" eb="15">
      <t>シツガイ</t>
    </rPh>
    <rPh sb="15" eb="16">
      <t>ガワ</t>
    </rPh>
    <phoneticPr fontId="4"/>
  </si>
  <si>
    <t>天然木材</t>
    <rPh sb="0" eb="2">
      <t>テンネン</t>
    </rPh>
    <rPh sb="2" eb="4">
      <t>モクザイ</t>
    </rPh>
    <phoneticPr fontId="4"/>
  </si>
  <si>
    <t>1）簡略計算法①（面積比率法）による部位熱貫流率-3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</si>
  <si>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（</t>
    <phoneticPr fontId="4"/>
  </si>
  <si>
    <t>【壁】　軸組：柱・間柱間に充填する場合</t>
    <rPh sb="1" eb="2">
      <t>カベ</t>
    </rPh>
    <phoneticPr fontId="4"/>
  </si>
  <si>
    <t>）の実質熱貫流率　Ｗ/（㎡Ｋ）</t>
    <phoneticPr fontId="4"/>
  </si>
  <si>
    <t>壁</t>
    <rPh sb="0" eb="1">
      <t>カベ</t>
    </rPh>
    <phoneticPr fontId="4"/>
  </si>
  <si>
    <t>構法　：　断熱方法</t>
    <rPh sb="0" eb="2">
      <t>コウホウ</t>
    </rPh>
    <phoneticPr fontId="4"/>
  </si>
  <si>
    <t>ｄ/λ
㎡・Ｋ/Ｗ</t>
    <phoneticPr fontId="4"/>
  </si>
  <si>
    <t>【壁】　枠組壁：たて枠間に充填する場合</t>
    <rPh sb="1" eb="2">
      <t>カベ</t>
    </rPh>
    <phoneticPr fontId="4"/>
  </si>
  <si>
    <t>－</t>
    <phoneticPr fontId="4"/>
  </si>
  <si>
    <t>壁の　熱伝達抵抗Rsi（室内側）：0.11</t>
    <rPh sb="0" eb="1">
      <t>カベ</t>
    </rPh>
    <rPh sb="3" eb="4">
      <t>ネツ</t>
    </rPh>
    <rPh sb="4" eb="6">
      <t>デンタツ</t>
    </rPh>
    <rPh sb="6" eb="8">
      <t>テイコウ</t>
    </rPh>
    <rPh sb="12" eb="14">
      <t>シツナイ</t>
    </rPh>
    <rPh sb="14" eb="15">
      <t>ガワ</t>
    </rPh>
    <phoneticPr fontId="4"/>
  </si>
  <si>
    <t>柱</t>
    <rPh sb="0" eb="1">
      <t>ハシラ</t>
    </rPh>
    <phoneticPr fontId="4"/>
  </si>
  <si>
    <t>壁の　熱伝達抵抗Rse（室外側）：0.11</t>
    <rPh sb="0" eb="1">
      <t>カベ</t>
    </rPh>
    <rPh sb="3" eb="4">
      <t>ネツ</t>
    </rPh>
    <rPh sb="4" eb="6">
      <t>デンタツ</t>
    </rPh>
    <rPh sb="6" eb="8">
      <t>テイコウ</t>
    </rPh>
    <rPh sb="12" eb="14">
      <t>シツガイ</t>
    </rPh>
    <rPh sb="14" eb="15">
      <t>ガワ</t>
    </rPh>
    <phoneticPr fontId="4"/>
  </si>
  <si>
    <t>合板</t>
    <rPh sb="0" eb="2">
      <t>ゴウハン</t>
    </rPh>
    <phoneticPr fontId="4"/>
  </si>
  <si>
    <t>外側面材</t>
    <rPh sb="0" eb="2">
      <t>ソトガワ</t>
    </rPh>
    <rPh sb="2" eb="4">
      <t>メンザイ</t>
    </rPh>
    <phoneticPr fontId="4"/>
  </si>
  <si>
    <t>胴縁がある
付加断熱材
R値×0.9</t>
    <rPh sb="0" eb="2">
      <t>ドウブチ</t>
    </rPh>
    <rPh sb="6" eb="8">
      <t>フカ</t>
    </rPh>
    <rPh sb="8" eb="11">
      <t>ダンネツザイ</t>
    </rPh>
    <rPh sb="13" eb="14">
      <t>チ</t>
    </rPh>
    <phoneticPr fontId="4"/>
  </si>
  <si>
    <t>柱の「厚さ」は、断熱材と同じ厚さを入力します。</t>
    <rPh sb="0" eb="1">
      <t>ハシラ</t>
    </rPh>
    <rPh sb="3" eb="4">
      <t>アツ</t>
    </rPh>
    <rPh sb="8" eb="10">
      <t>ダンネツ</t>
    </rPh>
    <rPh sb="10" eb="11">
      <t>ザイ</t>
    </rPh>
    <rPh sb="12" eb="13">
      <t>オナ</t>
    </rPh>
    <rPh sb="14" eb="15">
      <t>アツ</t>
    </rPh>
    <rPh sb="17" eb="19">
      <t>ニュウリョク</t>
    </rPh>
    <phoneticPr fontId="4"/>
  </si>
  <si>
    <t>例）　アクリアネクスト14k85mmのとき→天然木材1種（柱）も85mm＝0.085を入力</t>
    <rPh sb="0" eb="1">
      <t>レイ</t>
    </rPh>
    <rPh sb="22" eb="24">
      <t>テンネン</t>
    </rPh>
    <rPh sb="24" eb="26">
      <t>モクザイ</t>
    </rPh>
    <rPh sb="27" eb="28">
      <t>シュ</t>
    </rPh>
    <rPh sb="29" eb="30">
      <t>ハシラ</t>
    </rPh>
    <rPh sb="43" eb="45">
      <t>ニュウリョク</t>
    </rPh>
    <phoneticPr fontId="4"/>
  </si>
  <si>
    <t>外貼りの
熱抵抗低減率</t>
    <rPh sb="0" eb="1">
      <t>ソト</t>
    </rPh>
    <rPh sb="1" eb="2">
      <t>バ</t>
    </rPh>
    <rPh sb="5" eb="6">
      <t>ネツ</t>
    </rPh>
    <rPh sb="6" eb="8">
      <t>テイコウ</t>
    </rPh>
    <rPh sb="8" eb="10">
      <t>テイゲン</t>
    </rPh>
    <rPh sb="10" eb="11">
      <t>リツ</t>
    </rPh>
    <phoneticPr fontId="4"/>
  </si>
  <si>
    <t>発泡系</t>
    <rPh sb="0" eb="2">
      <t>ハッポウ</t>
    </rPh>
    <rPh sb="2" eb="3">
      <t>ケイ</t>
    </rPh>
    <phoneticPr fontId="4"/>
  </si>
  <si>
    <t>発泡系でも横桟・又は縦桟があれば「0.9」</t>
    <rPh sb="0" eb="2">
      <t>ハッポウ</t>
    </rPh>
    <rPh sb="2" eb="3">
      <t>ケイ</t>
    </rPh>
    <rPh sb="5" eb="6">
      <t>ヨコ</t>
    </rPh>
    <rPh sb="6" eb="7">
      <t>サン</t>
    </rPh>
    <rPh sb="8" eb="9">
      <t>マタ</t>
    </rPh>
    <rPh sb="10" eb="11">
      <t>タテ</t>
    </rPh>
    <rPh sb="11" eb="12">
      <t>サン</t>
    </rPh>
    <phoneticPr fontId="4"/>
  </si>
  <si>
    <t>1）簡略計算法①（面積比率法）による部位熱貫流率-4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</si>
  <si>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【その他床】　軸組･枠組：大引間に充填(剛床工法)</t>
    <rPh sb="3" eb="4">
      <t>タ</t>
    </rPh>
    <rPh sb="4" eb="5">
      <t>ユカ</t>
    </rPh>
    <rPh sb="7" eb="9">
      <t>ジクグミ</t>
    </rPh>
    <rPh sb="10" eb="12">
      <t>ワクグミ</t>
    </rPh>
    <phoneticPr fontId="4"/>
  </si>
  <si>
    <t>その他床</t>
    <rPh sb="2" eb="3">
      <t>タ</t>
    </rPh>
    <rPh sb="3" eb="4">
      <t>ユカ</t>
    </rPh>
    <phoneticPr fontId="4"/>
  </si>
  <si>
    <t>構法 ・ 断熱方法</t>
    <rPh sb="0" eb="2">
      <t>コウホウ</t>
    </rPh>
    <phoneticPr fontId="4"/>
  </si>
  <si>
    <t>【その他床】　軸組：根太間に断熱する場合</t>
    <rPh sb="7" eb="9">
      <t>ジクグミ</t>
    </rPh>
    <phoneticPr fontId="4"/>
  </si>
  <si>
    <t>【その他床】　軸組：床梁土台同面工法で根太間断熱</t>
    <rPh sb="7" eb="9">
      <t>ジクグミ</t>
    </rPh>
    <phoneticPr fontId="4"/>
  </si>
  <si>
    <t>【その他床】　枠組壁：根太間に断熱</t>
    <rPh sb="7" eb="9">
      <t>ワクグ</t>
    </rPh>
    <rPh sb="9" eb="10">
      <t>カベ</t>
    </rPh>
    <phoneticPr fontId="4"/>
  </si>
  <si>
    <t>床の　熱伝達抵抗Rsi（室内側）：0.15</t>
    <rPh sb="0" eb="1">
      <t>ユカ</t>
    </rPh>
    <rPh sb="3" eb="4">
      <t>ネツ</t>
    </rPh>
    <rPh sb="4" eb="6">
      <t>デンタツ</t>
    </rPh>
    <rPh sb="6" eb="8">
      <t>テイコウ</t>
    </rPh>
    <rPh sb="12" eb="14">
      <t>シツナイ</t>
    </rPh>
    <rPh sb="14" eb="15">
      <t>ガワ</t>
    </rPh>
    <phoneticPr fontId="4"/>
  </si>
  <si>
    <t>床の　熱伝達抵抗Rse（室外側）：0.15</t>
    <rPh sb="0" eb="1">
      <t>ユカ</t>
    </rPh>
    <rPh sb="3" eb="4">
      <t>ネツ</t>
    </rPh>
    <rPh sb="4" eb="6">
      <t>デンタツ</t>
    </rPh>
    <rPh sb="6" eb="8">
      <t>テイコウ</t>
    </rPh>
    <rPh sb="12" eb="14">
      <t>シツガイ</t>
    </rPh>
    <rPh sb="14" eb="15">
      <t>ガワ</t>
    </rPh>
    <phoneticPr fontId="4"/>
  </si>
  <si>
    <t>1）簡略計算法①（面積比率法）による部位熱貫流率-5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</si>
  <si>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【外接床】　軸組･枠組：大引間に充填(剛床工法)</t>
    <rPh sb="1" eb="3">
      <t>ガイセツ</t>
    </rPh>
    <rPh sb="3" eb="4">
      <t>ユカ</t>
    </rPh>
    <rPh sb="6" eb="8">
      <t>ジクグミ</t>
    </rPh>
    <rPh sb="9" eb="11">
      <t>ワクグミ</t>
    </rPh>
    <phoneticPr fontId="4"/>
  </si>
  <si>
    <t>外気に接する</t>
    <rPh sb="0" eb="2">
      <t>ガイキ</t>
    </rPh>
    <rPh sb="3" eb="4">
      <t>セッ</t>
    </rPh>
    <phoneticPr fontId="4"/>
  </si>
  <si>
    <t>【外接床】　軸組：根太間に断熱する場合</t>
    <rPh sb="1" eb="3">
      <t>ガイセツ</t>
    </rPh>
    <rPh sb="6" eb="8">
      <t>ジクグミ</t>
    </rPh>
    <phoneticPr fontId="4"/>
  </si>
  <si>
    <t>【外接床】　枠組壁：根太間に断熱</t>
    <rPh sb="1" eb="3">
      <t>ガイセツ</t>
    </rPh>
    <rPh sb="6" eb="8">
      <t>ワクグ</t>
    </rPh>
    <rPh sb="8" eb="9">
      <t>カベ</t>
    </rPh>
    <phoneticPr fontId="4"/>
  </si>
  <si>
    <t>アクリアＵボード24K</t>
  </si>
  <si>
    <t>外気床の　熱伝達抵抗Rsi（室内側）：0.15</t>
    <rPh sb="0" eb="2">
      <t>ガイキ</t>
    </rPh>
    <rPh sb="2" eb="3">
      <t>ユカ</t>
    </rPh>
    <rPh sb="5" eb="6">
      <t>ネツ</t>
    </rPh>
    <rPh sb="6" eb="8">
      <t>デンタツ</t>
    </rPh>
    <rPh sb="8" eb="10">
      <t>テイコウ</t>
    </rPh>
    <rPh sb="14" eb="16">
      <t>シツナイ</t>
    </rPh>
    <rPh sb="16" eb="17">
      <t>ガワ</t>
    </rPh>
    <phoneticPr fontId="4"/>
  </si>
  <si>
    <t>外気床の　熱伝達抵抗Rse（室外側）：0.04</t>
    <rPh sb="0" eb="2">
      <t>ガイキ</t>
    </rPh>
    <rPh sb="2" eb="3">
      <t>ユカ</t>
    </rPh>
    <rPh sb="5" eb="6">
      <t>ネツ</t>
    </rPh>
    <rPh sb="6" eb="8">
      <t>デンタツ</t>
    </rPh>
    <rPh sb="8" eb="10">
      <t>テイコウ</t>
    </rPh>
    <rPh sb="14" eb="16">
      <t>シツガイ</t>
    </rPh>
    <rPh sb="15" eb="16">
      <t>ガイ</t>
    </rPh>
    <rPh sb="16" eb="17">
      <t>ガワ</t>
    </rPh>
    <phoneticPr fontId="4"/>
  </si>
  <si>
    <t>1）簡略計算法①（面積比率法）による部位熱貫流率-6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</si>
  <si>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土間床基礎</t>
    <rPh sb="0" eb="2">
      <t>ドマ</t>
    </rPh>
    <rPh sb="2" eb="3">
      <t>ユカ</t>
    </rPh>
    <rPh sb="3" eb="5">
      <t>キソ</t>
    </rPh>
    <phoneticPr fontId="4"/>
  </si>
  <si>
    <t>玄関（外気側）</t>
    <rPh sb="0" eb="2">
      <t>ゲンカン</t>
    </rPh>
    <rPh sb="3" eb="5">
      <t>ガイキ</t>
    </rPh>
    <rPh sb="5" eb="6">
      <t>ガワ</t>
    </rPh>
    <phoneticPr fontId="4"/>
  </si>
  <si>
    <t>－</t>
  </si>
  <si>
    <t>熱伝達抵抗　Ｒse（外気）</t>
    <rPh sb="0" eb="1">
      <t>ネツ</t>
    </rPh>
    <rPh sb="1" eb="3">
      <t>デンタツ</t>
    </rPh>
    <rPh sb="3" eb="5">
      <t>テイコウ</t>
    </rPh>
    <rPh sb="10" eb="12">
      <t>ガイキ</t>
    </rPh>
    <phoneticPr fontId="4"/>
  </si>
  <si>
    <t>1）簡略計算法①（面積比率法）による部位熱貫流率-7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</si>
  <si>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土間床基礎</t>
    <rPh sb="0" eb="5">
      <t>ドマユカキソ</t>
    </rPh>
    <phoneticPr fontId="4"/>
  </si>
  <si>
    <t>玄関（床下側）</t>
    <rPh sb="0" eb="2">
      <t>ゲンカン</t>
    </rPh>
    <rPh sb="3" eb="5">
      <t>ユカシタ</t>
    </rPh>
    <rPh sb="5" eb="6">
      <t>ガワ</t>
    </rPh>
    <phoneticPr fontId="4"/>
  </si>
  <si>
    <t>熱伝達抵抗　Ｒse（その他）</t>
    <rPh sb="0" eb="1">
      <t>ネツ</t>
    </rPh>
    <rPh sb="1" eb="3">
      <t>デンタツ</t>
    </rPh>
    <rPh sb="3" eb="5">
      <t>テイコウ</t>
    </rPh>
    <rPh sb="12" eb="13">
      <t>タ</t>
    </rPh>
    <phoneticPr fontId="4"/>
  </si>
  <si>
    <t>1）簡略計算法①（面積比率法）による部位熱貫流率-8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</si>
  <si>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ユニットバス（外気側)</t>
    <rPh sb="7" eb="9">
      <t>ガイキ</t>
    </rPh>
    <rPh sb="9" eb="10">
      <t>ガワ</t>
    </rPh>
    <phoneticPr fontId="4"/>
  </si>
  <si>
    <t>押出PS3種</t>
    <rPh sb="0" eb="2">
      <t>オシダシ</t>
    </rPh>
    <rPh sb="5" eb="6">
      <t>シュ</t>
    </rPh>
    <phoneticPr fontId="4"/>
  </si>
  <si>
    <t>1）簡略計算法①（面積比率法）による部位熱貫流率-9</t>
    <rPh sb="2" eb="4">
      <t>カンリャク</t>
    </rPh>
    <rPh sb="4" eb="7">
      <t>ケイサンホウ</t>
    </rPh>
    <rPh sb="18" eb="20">
      <t>ブイ</t>
    </rPh>
    <rPh sb="20" eb="21">
      <t>ネツ</t>
    </rPh>
    <rPh sb="21" eb="23">
      <t>カンリュウ</t>
    </rPh>
    <rPh sb="23" eb="24">
      <t>リツ</t>
    </rPh>
    <phoneticPr fontId="4"/>
  </si>
  <si>
    <t>ユニットバス（床下側）</t>
    <rPh sb="7" eb="9">
      <t>ユカシタ</t>
    </rPh>
    <rPh sb="9" eb="10">
      <t>ガワ</t>
    </rPh>
    <phoneticPr fontId="4"/>
  </si>
  <si>
    <t>この数値は他のシートに連動していますので、列、行を削除しないでください。</t>
    <rPh sb="2" eb="4">
      <t>スウチ</t>
    </rPh>
    <rPh sb="5" eb="6">
      <t>ホカ</t>
    </rPh>
    <rPh sb="11" eb="13">
      <t>レンドウ</t>
    </rPh>
    <rPh sb="21" eb="22">
      <t>レツ</t>
    </rPh>
    <rPh sb="23" eb="24">
      <t>ギョウ</t>
    </rPh>
    <rPh sb="25" eb="27">
      <t>サクジョ</t>
    </rPh>
    <phoneticPr fontId="4"/>
  </si>
  <si>
    <t>ＵA</t>
    <phoneticPr fontId="4"/>
  </si>
  <si>
    <t>ηA</t>
    <phoneticPr fontId="4"/>
  </si>
  <si>
    <t>１（Ⅰa）</t>
    <phoneticPr fontId="4"/>
  </si>
  <si>
    <t>-</t>
    <phoneticPr fontId="4"/>
  </si>
  <si>
    <t>■このシートは旭ファイバーグラスにて追加したものです。</t>
    <rPh sb="7" eb="8">
      <t>アサヒ</t>
    </rPh>
    <rPh sb="18" eb="20">
      <t>ツイカ</t>
    </rPh>
    <phoneticPr fontId="4"/>
  </si>
  <si>
    <t>２（Ⅰb）</t>
    <phoneticPr fontId="4"/>
  </si>
  <si>
    <t>３（Ⅱ）</t>
    <phoneticPr fontId="4"/>
  </si>
  <si>
    <t>４（Ⅲ）</t>
    <phoneticPr fontId="4"/>
  </si>
  <si>
    <t>５（Ⅳa）</t>
    <phoneticPr fontId="4"/>
  </si>
  <si>
    <t>６（Ⅳb）</t>
    <phoneticPr fontId="4"/>
  </si>
  <si>
    <t>７（Ⅴ）</t>
    <phoneticPr fontId="4"/>
  </si>
  <si>
    <t>８（Ⅵ）</t>
    <phoneticPr fontId="4"/>
  </si>
  <si>
    <t>熱伝導率表</t>
    <rPh sb="0" eb="4">
      <t>ネツデンドウリツ</t>
    </rPh>
    <rPh sb="4" eb="5">
      <t>ヒョウ</t>
    </rPh>
    <phoneticPr fontId="4"/>
  </si>
  <si>
    <t>材料</t>
    <rPh sb="0" eb="2">
      <t>ザイリョウ</t>
    </rPh>
    <phoneticPr fontId="4"/>
  </si>
  <si>
    <t>λ</t>
    <phoneticPr fontId="4"/>
  </si>
  <si>
    <t>床</t>
    <rPh sb="0" eb="1">
      <t>ユカ</t>
    </rPh>
    <phoneticPr fontId="4"/>
  </si>
  <si>
    <t>断熱材</t>
    <rPh sb="0" eb="2">
      <t>ダンネツ</t>
    </rPh>
    <rPh sb="2" eb="3">
      <t>ザイ</t>
    </rPh>
    <phoneticPr fontId="4"/>
  </si>
  <si>
    <t>←空欄</t>
    <rPh sb="1" eb="3">
      <t>クウラン</t>
    </rPh>
    <phoneticPr fontId="4"/>
  </si>
  <si>
    <t>アクリアマット10K(90･65･50mm品)</t>
    <rPh sb="21" eb="22">
      <t>ヒン</t>
    </rPh>
    <phoneticPr fontId="4"/>
  </si>
  <si>
    <t>アクリアマット10K(100mm品)</t>
    <rPh sb="16" eb="17">
      <t>ヒン</t>
    </rPh>
    <phoneticPr fontId="4"/>
  </si>
  <si>
    <t>アクリアサンカット14K(天井)</t>
    <rPh sb="13" eb="15">
      <t>テンジョウ</t>
    </rPh>
    <phoneticPr fontId="4"/>
  </si>
  <si>
    <t>アクリアサンカット24K(屋根)</t>
    <rPh sb="13" eb="15">
      <t>ヤネ</t>
    </rPh>
    <phoneticPr fontId="4"/>
  </si>
  <si>
    <t>アクリアEブロー22K(屋根･壁・床)</t>
    <rPh sb="12" eb="14">
      <t>ヤネ</t>
    </rPh>
    <rPh sb="15" eb="16">
      <t>カベ</t>
    </rPh>
    <rPh sb="17" eb="18">
      <t>ユカ</t>
    </rPh>
    <phoneticPr fontId="4"/>
  </si>
  <si>
    <t>アクリアＥブロー20K(屋根・壁･床)</t>
    <rPh sb="12" eb="14">
      <t>ヤネ</t>
    </rPh>
    <rPh sb="15" eb="16">
      <t>カベ</t>
    </rPh>
    <rPh sb="17" eb="18">
      <t>ユカ</t>
    </rPh>
    <phoneticPr fontId="4"/>
  </si>
  <si>
    <t>アクリアEブロー10K(天井)</t>
    <rPh sb="12" eb="14">
      <t>テンジョウ</t>
    </rPh>
    <phoneticPr fontId="4"/>
  </si>
  <si>
    <t>内装・内装下地</t>
    <rPh sb="0" eb="2">
      <t>ナイソウ</t>
    </rPh>
    <rPh sb="3" eb="5">
      <t>ナイソウ</t>
    </rPh>
    <rPh sb="5" eb="7">
      <t>シタジ</t>
    </rPh>
    <phoneticPr fontId="4"/>
  </si>
  <si>
    <t>強化せっこうボード</t>
    <rPh sb="0" eb="2">
      <t>キョウカ</t>
    </rPh>
    <phoneticPr fontId="4"/>
  </si>
  <si>
    <t>合板ﾌﾛｱ</t>
    <rPh sb="0" eb="2">
      <t>ゴウハン</t>
    </rPh>
    <phoneticPr fontId="4"/>
  </si>
  <si>
    <t>畳床</t>
    <rPh sb="0" eb="1">
      <t>タタミ</t>
    </rPh>
    <rPh sb="1" eb="2">
      <t>ユカ</t>
    </rPh>
    <phoneticPr fontId="4"/>
  </si>
  <si>
    <t>木</t>
    <rPh sb="0" eb="1">
      <t>モク</t>
    </rPh>
    <phoneticPr fontId="4"/>
  </si>
  <si>
    <t>アクリアウール16K</t>
    <phoneticPr fontId="4"/>
  </si>
  <si>
    <t>アクリアウール24K</t>
    <phoneticPr fontId="4"/>
  </si>
  <si>
    <t>外合板</t>
    <rPh sb="0" eb="1">
      <t>ソト</t>
    </rPh>
    <rPh sb="1" eb="3">
      <t>ゴウハン</t>
    </rPh>
    <phoneticPr fontId="4"/>
  </si>
  <si>
    <t>せっこうボード</t>
    <phoneticPr fontId="4"/>
  </si>
  <si>
    <t>アクリアネクストα20K</t>
    <phoneticPr fontId="4"/>
  </si>
  <si>
    <t>アクリアマットα20K</t>
    <phoneticPr fontId="4"/>
  </si>
  <si>
    <t>アクリアウールα20K</t>
    <phoneticPr fontId="4"/>
  </si>
  <si>
    <t>パーティクルボード</t>
    <phoneticPr fontId="4"/>
  </si>
  <si>
    <t>アクリアウールα36K</t>
    <phoneticPr fontId="4"/>
  </si>
  <si>
    <t>ダイライト</t>
    <phoneticPr fontId="4"/>
  </si>
  <si>
    <t>マットエース10K</t>
    <phoneticPr fontId="4"/>
  </si>
  <si>
    <t>ノボパン</t>
    <phoneticPr fontId="4"/>
  </si>
  <si>
    <t>マットエース24K</t>
    <phoneticPr fontId="4"/>
  </si>
  <si>
    <t>躯体</t>
    <rPh sb="0" eb="2">
      <t>クタイ</t>
    </rPh>
    <phoneticPr fontId="4"/>
  </si>
  <si>
    <t>コンクリート</t>
    <phoneticPr fontId="4"/>
  </si>
  <si>
    <t>フェノールフォーム</t>
    <phoneticPr fontId="4"/>
  </si>
  <si>
    <t>（</t>
    <phoneticPr fontId="4"/>
  </si>
  <si>
    <t>）の実質熱貫流率　Ｗ/（㎡Ｋ）</t>
    <phoneticPr fontId="4"/>
  </si>
  <si>
    <t>ｄ/λ
㎡・Ｋ/Ｗ</t>
    <phoneticPr fontId="4"/>
  </si>
  <si>
    <t>－</t>
    <phoneticPr fontId="4"/>
  </si>
  <si>
    <t>グラスウール</t>
    <phoneticPr fontId="4"/>
  </si>
  <si>
    <t>コンクリート</t>
    <phoneticPr fontId="4"/>
  </si>
  <si>
    <t>アクリアウール16K</t>
    <phoneticPr fontId="4"/>
  </si>
  <si>
    <t>アクリアウール24K</t>
    <phoneticPr fontId="4"/>
  </si>
  <si>
    <t>アクリアマット14K</t>
    <phoneticPr fontId="4"/>
  </si>
  <si>
    <t>アクリアＵボード24K</t>
    <phoneticPr fontId="4"/>
  </si>
  <si>
    <t>アクリアR57</t>
    <phoneticPr fontId="4"/>
  </si>
  <si>
    <t>アクリアマット24K</t>
    <phoneticPr fontId="4"/>
  </si>
  <si>
    <t>アクリアＵボード32K</t>
    <phoneticPr fontId="4"/>
  </si>
  <si>
    <t>アクリアネクスト14K</t>
    <phoneticPr fontId="4"/>
  </si>
  <si>
    <t>アクリアUボードピンレスACUPLS20</t>
    <phoneticPr fontId="4"/>
  </si>
  <si>
    <t>アクリアマットα20K</t>
    <phoneticPr fontId="4"/>
  </si>
  <si>
    <t>フェノールフォーム</t>
    <phoneticPr fontId="4"/>
  </si>
  <si>
    <t>アクリアウールα20K</t>
    <phoneticPr fontId="4"/>
  </si>
  <si>
    <t>アクリアウールα36K</t>
    <phoneticPr fontId="4"/>
  </si>
  <si>
    <t>アクリアネクストα20K</t>
    <phoneticPr fontId="4"/>
  </si>
  <si>
    <t>アクリアＵボードピンレスα36K</t>
    <phoneticPr fontId="4"/>
  </si>
  <si>
    <t>マットエース10K</t>
    <phoneticPr fontId="4"/>
  </si>
  <si>
    <t>マットエース24K</t>
    <phoneticPr fontId="4"/>
  </si>
  <si>
    <t>マットエースHG16K</t>
    <phoneticPr fontId="4"/>
  </si>
  <si>
    <t>アクリアジオス</t>
    <phoneticPr fontId="4"/>
  </si>
  <si>
    <t>AFボード（KS)</t>
    <phoneticPr fontId="4"/>
  </si>
  <si>
    <t>λ</t>
    <phoneticPr fontId="4"/>
  </si>
  <si>
    <t>せっこうボード</t>
    <phoneticPr fontId="4"/>
  </si>
  <si>
    <t>アクリアネクスト14K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</si>
</sst>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0.000_ "/>
    <numFmt numFmtId="178" formatCode="0.00_ "/>
    <numFmt numFmtId="182" formatCode="0.000"/>
    <numFmt numFmtId="183" formatCode="0_ "/>
    <numFmt numFmtId="184" formatCode="0.0000_ "/>
    <numFmt numFmtId="185" formatCode="#,##0.000_ ;[Red]\-#,##0.000\ "/>
  </numFmts>
  <fonts count="3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b/>
      <sz val="14"/>
      <name val="HG丸ｺﾞｼｯｸM-PRO"/>
      <family val="3"/>
      <charset val="128"/>
    </font>
    <font>
      <sz val="9"/>
      <color indexed="81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b/>
      <sz val="10"/>
      <name val="HG丸ｺﾞｼｯｸM-PRO"/>
      <family val="3"/>
      <charset val="128"/>
    </font>
    <font>
      <sz val="10"/>
      <color theme="0"/>
      <name val="ＭＳ Ｐゴシック"/>
      <family val="3"/>
      <charset val="128"/>
      <scheme val="minor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sz val="8"/>
      <name val="HG丸ｺﾞｼｯｸM-PRO"/>
      <family val="3"/>
      <charset val="128"/>
    </font>
    <font>
      <b/>
      <sz val="9"/>
      <color rgb="FFFF0000"/>
      <name val="ＭＳ Ｐゴシック"/>
      <family val="3"/>
      <charset val="128"/>
      <scheme val="minor"/>
    </font>
    <font>
      <b/>
      <sz val="10"/>
      <name val="HGｺﾞｼｯｸM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b/>
      <sz val="10"/>
      <color theme="0"/>
      <name val="BIZ UDPゴシック"/>
      <family val="3"/>
      <charset val="128"/>
    </font>
    <font>
      <b/>
      <sz val="9"/>
      <name val="HGｺﾞｼｯｸM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16"/>
      <name val="HG丸ｺﾞｼｯｸM-PRO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FF0000"/>
      <name val="ＭＳ Ｐ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</cellStyleXfs>
  <cellXfs count="142">
    <xf numFmtId="0" fontId="0" fillId="0" borderId="0" xfId="0"/>
    <xf numFmtId="0" fontId="9" fillId="0" borderId="0" xfId="0" applyFont="1" applyAlignment="1">
      <alignment vertical="center"/>
    </xf>
    <xf numFmtId="0" fontId="0" fillId="0" borderId="0" xfId="0" applyBorder="1"/>
    <xf numFmtId="0" fontId="0" fillId="0" borderId="10" xfId="0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2" fontId="7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182" fontId="8" fillId="3" borderId="42" xfId="0" applyNumberFormat="1" applyFont="1" applyFill="1" applyBorder="1" applyAlignment="1" applyProtection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16" xfId="0" applyFont="1" applyBorder="1" applyAlignment="1">
      <alignment horizontal="right" vertical="center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14" fillId="0" borderId="14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182" fontId="8" fillId="2" borderId="10" xfId="0" applyNumberFormat="1" applyFont="1" applyFill="1" applyBorder="1" applyAlignment="1" applyProtection="1">
      <alignment vertical="center" shrinkToFit="1"/>
      <protection locked="0"/>
    </xf>
    <xf numFmtId="182" fontId="8" fillId="2" borderId="11" xfId="0" applyNumberFormat="1" applyFont="1" applyFill="1" applyBorder="1" applyAlignment="1" applyProtection="1">
      <alignment vertical="center" shrinkToFit="1"/>
      <protection locked="0"/>
    </xf>
    <xf numFmtId="2" fontId="13" fillId="0" borderId="10" xfId="0" applyNumberFormat="1" applyFont="1" applyBorder="1" applyAlignment="1">
      <alignment vertical="center"/>
    </xf>
    <xf numFmtId="183" fontId="13" fillId="0" borderId="44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82" fontId="8" fillId="0" borderId="8" xfId="0" applyNumberFormat="1" applyFont="1" applyBorder="1" applyAlignment="1">
      <alignment horizontal="center" vertical="center"/>
    </xf>
    <xf numFmtId="178" fontId="8" fillId="2" borderId="8" xfId="0" applyNumberFormat="1" applyFont="1" applyFill="1" applyBorder="1" applyAlignment="1" applyProtection="1">
      <alignment vertical="center" shrinkToFit="1"/>
      <protection locked="0"/>
    </xf>
    <xf numFmtId="178" fontId="8" fillId="2" borderId="18" xfId="0" applyNumberFormat="1" applyFont="1" applyFill="1" applyBorder="1" applyAlignment="1" applyProtection="1">
      <alignment vertical="center" shrinkToFit="1"/>
      <protection locked="0"/>
    </xf>
    <xf numFmtId="0" fontId="19" fillId="0" borderId="0" xfId="0" applyFont="1" applyAlignment="1">
      <alignment vertical="center"/>
    </xf>
    <xf numFmtId="177" fontId="8" fillId="2" borderId="42" xfId="0" applyNumberFormat="1" applyFont="1" applyFill="1" applyBorder="1" applyAlignment="1" applyProtection="1">
      <alignment vertical="center" shrinkToFit="1"/>
      <protection locked="0"/>
    </xf>
    <xf numFmtId="184" fontId="8" fillId="2" borderId="42" xfId="0" applyNumberFormat="1" applyFont="1" applyFill="1" applyBorder="1" applyAlignment="1" applyProtection="1">
      <alignment vertical="center" shrinkToFit="1"/>
      <protection locked="0"/>
    </xf>
    <xf numFmtId="177" fontId="8" fillId="3" borderId="42" xfId="0" applyNumberFormat="1" applyFont="1" applyFill="1" applyBorder="1" applyAlignment="1" applyProtection="1">
      <alignment vertical="center" shrinkToFit="1"/>
      <protection locked="0"/>
    </xf>
    <xf numFmtId="177" fontId="8" fillId="3" borderId="47" xfId="0" applyNumberFormat="1" applyFont="1" applyFill="1" applyBorder="1" applyAlignment="1" applyProtection="1">
      <alignment vertical="center" shrinkToFit="1"/>
      <protection locked="0"/>
    </xf>
    <xf numFmtId="182" fontId="8" fillId="0" borderId="13" xfId="0" applyNumberFormat="1" applyFont="1" applyBorder="1" applyAlignment="1">
      <alignment horizontal="center" vertical="center"/>
    </xf>
    <xf numFmtId="178" fontId="8" fillId="2" borderId="13" xfId="0" applyNumberFormat="1" applyFont="1" applyFill="1" applyBorder="1" applyAlignment="1" applyProtection="1">
      <alignment vertical="center" shrinkToFit="1"/>
      <protection locked="0"/>
    </xf>
    <xf numFmtId="178" fontId="8" fillId="2" borderId="41" xfId="0" applyNumberFormat="1" applyFont="1" applyFill="1" applyBorder="1" applyAlignment="1" applyProtection="1">
      <alignment vertical="center" shrinkToFit="1"/>
      <protection locked="0"/>
    </xf>
    <xf numFmtId="182" fontId="8" fillId="0" borderId="10" xfId="0" applyNumberFormat="1" applyFont="1" applyBorder="1" applyAlignment="1">
      <alignment vertical="center"/>
    </xf>
    <xf numFmtId="182" fontId="8" fillId="0" borderId="11" xfId="0" applyNumberFormat="1" applyFont="1" applyBorder="1" applyAlignment="1">
      <alignment vertical="center"/>
    </xf>
    <xf numFmtId="182" fontId="8" fillId="0" borderId="10" xfId="0" applyNumberFormat="1" applyFont="1" applyBorder="1" applyAlignment="1">
      <alignment horizontal="right" vertical="center"/>
    </xf>
    <xf numFmtId="182" fontId="8" fillId="0" borderId="11" xfId="0" applyNumberFormat="1" applyFont="1" applyBorder="1" applyAlignment="1">
      <alignment horizontal="right" vertical="center"/>
    </xf>
    <xf numFmtId="0" fontId="13" fillId="0" borderId="40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horizontal="right" vertical="center"/>
    </xf>
    <xf numFmtId="2" fontId="13" fillId="0" borderId="21" xfId="0" applyNumberFormat="1" applyFont="1" applyBorder="1" applyAlignment="1">
      <alignment vertical="center"/>
    </xf>
    <xf numFmtId="0" fontId="13" fillId="0" borderId="44" xfId="0" applyFont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13" fillId="0" borderId="26" xfId="0" applyFont="1" applyBorder="1" applyAlignment="1">
      <alignment vertical="center"/>
    </xf>
    <xf numFmtId="0" fontId="13" fillId="0" borderId="21" xfId="0" applyFont="1" applyBorder="1" applyAlignment="1">
      <alignment horizontal="right" vertical="center"/>
    </xf>
    <xf numFmtId="177" fontId="8" fillId="2" borderId="42" xfId="0" applyNumberFormat="1" applyFont="1" applyFill="1" applyBorder="1" applyAlignment="1" applyProtection="1">
      <alignment horizontal="right" vertical="center" shrinkToFit="1"/>
      <protection locked="0"/>
    </xf>
    <xf numFmtId="0" fontId="21" fillId="0" borderId="0" xfId="0" applyFont="1" applyAlignment="1">
      <alignment vertical="center"/>
    </xf>
    <xf numFmtId="185" fontId="8" fillId="2" borderId="42" xfId="0" applyNumberFormat="1" applyFont="1" applyFill="1" applyBorder="1" applyAlignment="1" applyProtection="1">
      <alignment horizontal="right" vertical="center" shrinkToFit="1"/>
      <protection locked="0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5" borderId="51" xfId="0" applyFont="1" applyFill="1" applyBorder="1" applyAlignment="1">
      <alignment vertical="center"/>
    </xf>
    <xf numFmtId="0" fontId="24" fillId="0" borderId="10" xfId="0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5" fillId="0" borderId="26" xfId="0" applyFont="1" applyBorder="1" applyAlignment="1">
      <alignment vertical="center"/>
    </xf>
    <xf numFmtId="0" fontId="5" fillId="0" borderId="21" xfId="0" applyFont="1" applyBorder="1" applyAlignment="1">
      <alignment horizontal="right" vertical="center"/>
    </xf>
    <xf numFmtId="177" fontId="8" fillId="2" borderId="8" xfId="0" applyNumberFormat="1" applyFont="1" applyFill="1" applyBorder="1" applyAlignment="1" applyProtection="1">
      <alignment vertical="center" shrinkToFit="1"/>
      <protection locked="0"/>
    </xf>
    <xf numFmtId="177" fontId="8" fillId="2" borderId="18" xfId="0" applyNumberFormat="1" applyFont="1" applyFill="1" applyBorder="1" applyAlignment="1" applyProtection="1">
      <alignment vertical="center" shrinkToFit="1"/>
      <protection locked="0"/>
    </xf>
    <xf numFmtId="177" fontId="8" fillId="2" borderId="13" xfId="0" applyNumberFormat="1" applyFont="1" applyFill="1" applyBorder="1" applyAlignment="1" applyProtection="1">
      <alignment vertical="center" shrinkToFit="1"/>
      <protection locked="0"/>
    </xf>
    <xf numFmtId="177" fontId="8" fillId="2" borderId="41" xfId="0" applyNumberFormat="1" applyFont="1" applyFill="1" applyBorder="1" applyAlignment="1" applyProtection="1">
      <alignment vertical="center" shrinkToFit="1"/>
      <protection locked="0"/>
    </xf>
    <xf numFmtId="182" fontId="8" fillId="2" borderId="11" xfId="0" applyNumberFormat="1" applyFont="1" applyFill="1" applyBorder="1" applyAlignment="1" applyProtection="1">
      <alignment horizontal="center" vertical="center" shrinkToFit="1"/>
      <protection locked="0"/>
    </xf>
    <xf numFmtId="177" fontId="8" fillId="2" borderId="18" xfId="0" applyNumberFormat="1" applyFont="1" applyFill="1" applyBorder="1" applyAlignment="1" applyProtection="1">
      <alignment horizontal="center" vertical="center" shrinkToFit="1"/>
      <protection locked="0"/>
    </xf>
    <xf numFmtId="177" fontId="8" fillId="3" borderId="47" xfId="0" applyNumberFormat="1" applyFont="1" applyFill="1" applyBorder="1" applyAlignment="1" applyProtection="1">
      <alignment horizontal="center" vertical="center" shrinkToFit="1"/>
      <protection locked="0"/>
    </xf>
    <xf numFmtId="177" fontId="8" fillId="2" borderId="4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36" xfId="0" applyBorder="1"/>
    <xf numFmtId="0" fontId="0" fillId="0" borderId="52" xfId="0" applyBorder="1"/>
    <xf numFmtId="0" fontId="29" fillId="0" borderId="0" xfId="0" applyFont="1"/>
    <xf numFmtId="176" fontId="0" fillId="0" borderId="10" xfId="0" applyNumberFormat="1" applyBorder="1" applyAlignment="1">
      <alignment horizontal="center"/>
    </xf>
    <xf numFmtId="0" fontId="30" fillId="0" borderId="0" xfId="0" applyFont="1" applyAlignment="1">
      <alignment vertic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54" xfId="0" applyBorder="1"/>
    <xf numFmtId="182" fontId="0" fillId="0" borderId="55" xfId="0" applyNumberFormat="1" applyBorder="1" applyAlignment="1">
      <alignment horizontal="center"/>
    </xf>
    <xf numFmtId="0" fontId="0" fillId="0" borderId="55" xfId="0" applyBorder="1"/>
    <xf numFmtId="0" fontId="0" fillId="0" borderId="30" xfId="0" applyBorder="1"/>
    <xf numFmtId="182" fontId="0" fillId="0" borderId="30" xfId="0" applyNumberFormat="1" applyBorder="1" applyAlignment="1">
      <alignment horizontal="center"/>
    </xf>
    <xf numFmtId="0" fontId="0" fillId="0" borderId="24" xfId="0" applyBorder="1"/>
    <xf numFmtId="0" fontId="0" fillId="0" borderId="0" xfId="0" applyFill="1" applyBorder="1"/>
    <xf numFmtId="182" fontId="0" fillId="0" borderId="37" xfId="0" applyNumberFormat="1" applyBorder="1" applyAlignment="1">
      <alignment horizontal="center"/>
    </xf>
    <xf numFmtId="0" fontId="0" fillId="0" borderId="37" xfId="0" applyBorder="1"/>
    <xf numFmtId="182" fontId="0" fillId="0" borderId="52" xfId="0" applyNumberFormat="1" applyBorder="1" applyAlignment="1">
      <alignment horizontal="center"/>
    </xf>
    <xf numFmtId="0" fontId="0" fillId="0" borderId="32" xfId="0" applyBorder="1"/>
    <xf numFmtId="0" fontId="0" fillId="0" borderId="53" xfId="0" applyBorder="1"/>
    <xf numFmtId="182" fontId="0" fillId="0" borderId="36" xfId="0" applyNumberFormat="1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2" fontId="0" fillId="0" borderId="10" xfId="0" applyNumberFormat="1" applyBorder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8" fillId="2" borderId="22" xfId="0" applyFont="1" applyFill="1" applyBorder="1" applyAlignment="1" applyProtection="1">
      <alignment horizontal="center" vertical="center" shrinkToFit="1"/>
      <protection locked="0"/>
    </xf>
    <xf numFmtId="0" fontId="8" fillId="2" borderId="29" xfId="0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/>
    </xf>
    <xf numFmtId="182" fontId="8" fillId="0" borderId="49" xfId="0" applyNumberFormat="1" applyFont="1" applyBorder="1" applyAlignment="1">
      <alignment horizontal="left" vertical="center"/>
    </xf>
    <xf numFmtId="182" fontId="8" fillId="0" borderId="50" xfId="0" applyNumberFormat="1" applyFont="1" applyBorder="1" applyAlignment="1">
      <alignment horizontal="left" vertical="center"/>
    </xf>
    <xf numFmtId="182" fontId="8" fillId="0" borderId="5" xfId="0" applyNumberFormat="1" applyFont="1" applyBorder="1" applyAlignment="1">
      <alignment vertical="center"/>
    </xf>
    <xf numFmtId="182" fontId="8" fillId="0" borderId="2" xfId="0" applyNumberFormat="1" applyFont="1" applyBorder="1" applyAlignment="1">
      <alignment vertical="center"/>
    </xf>
    <xf numFmtId="182" fontId="8" fillId="0" borderId="21" xfId="0" applyNumberFormat="1" applyFont="1" applyBorder="1" applyAlignment="1">
      <alignment vertical="center"/>
    </xf>
    <xf numFmtId="182" fontId="8" fillId="0" borderId="4" xfId="0" applyNumberFormat="1" applyFont="1" applyBorder="1" applyAlignment="1">
      <alignment vertical="center"/>
    </xf>
    <xf numFmtId="182" fontId="8" fillId="0" borderId="6" xfId="0" applyNumberFormat="1" applyFont="1" applyBorder="1" applyAlignment="1">
      <alignment vertical="center"/>
    </xf>
    <xf numFmtId="182" fontId="8" fillId="0" borderId="17" xfId="0" applyNumberFormat="1" applyFont="1" applyBorder="1" applyAlignment="1">
      <alignment vertical="center"/>
    </xf>
    <xf numFmtId="182" fontId="8" fillId="0" borderId="27" xfId="0" applyNumberFormat="1" applyFont="1" applyBorder="1" applyAlignment="1">
      <alignment horizontal="center" vertical="center"/>
    </xf>
    <xf numFmtId="182" fontId="8" fillId="0" borderId="7" xfId="0" applyNumberFormat="1" applyFont="1" applyBorder="1" applyAlignment="1">
      <alignment horizontal="center" vertical="center"/>
    </xf>
    <xf numFmtId="182" fontId="8" fillId="0" borderId="19" xfId="0" applyNumberFormat="1" applyFont="1" applyBorder="1" applyAlignment="1">
      <alignment horizontal="left" vertical="center"/>
    </xf>
    <xf numFmtId="182" fontId="8" fillId="0" borderId="0" xfId="0" applyNumberFormat="1" applyFont="1" applyBorder="1" applyAlignment="1">
      <alignment horizontal="left" vertical="center"/>
    </xf>
    <xf numFmtId="182" fontId="8" fillId="2" borderId="45" xfId="0" applyNumberFormat="1" applyFont="1" applyFill="1" applyBorder="1" applyAlignment="1" applyProtection="1">
      <alignment horizontal="left" vertical="center" shrinkToFit="1"/>
      <protection locked="0"/>
    </xf>
    <xf numFmtId="182" fontId="8" fillId="2" borderId="46" xfId="0" applyNumberFormat="1" applyFont="1" applyFill="1" applyBorder="1" applyAlignment="1" applyProtection="1">
      <alignment horizontal="left" vertical="center" shrinkToFit="1"/>
      <protection locked="0"/>
    </xf>
    <xf numFmtId="182" fontId="8" fillId="2" borderId="48" xfId="0" applyNumberFormat="1" applyFont="1" applyFill="1" applyBorder="1" applyAlignment="1" applyProtection="1">
      <alignment horizontal="left" vertical="center" shrinkToFit="1"/>
      <protection locked="0"/>
    </xf>
    <xf numFmtId="0" fontId="25" fillId="0" borderId="0" xfId="0" applyFont="1" applyAlignment="1">
      <alignment horizontal="left" vertical="top" wrapText="1"/>
    </xf>
    <xf numFmtId="0" fontId="24" fillId="0" borderId="40" xfId="0" applyFont="1" applyBorder="1" applyAlignment="1">
      <alignment vertical="center" wrapText="1"/>
    </xf>
    <xf numFmtId="0" fontId="24" fillId="0" borderId="13" xfId="0" applyFont="1" applyBorder="1" applyAlignment="1">
      <alignment vertical="center"/>
    </xf>
    <xf numFmtId="0" fontId="7" fillId="2" borderId="22" xfId="0" applyFont="1" applyFill="1" applyBorder="1" applyAlignment="1" applyProtection="1">
      <alignment horizontal="center" vertical="center" shrinkToFit="1"/>
      <protection locked="0"/>
    </xf>
    <xf numFmtId="0" fontId="7" fillId="2" borderId="29" xfId="0" applyFont="1" applyFill="1" applyBorder="1" applyAlignment="1" applyProtection="1">
      <alignment horizontal="center" vertical="center" shrinkToFit="1"/>
      <protection locked="0"/>
    </xf>
    <xf numFmtId="0" fontId="27" fillId="2" borderId="22" xfId="0" applyFont="1" applyFill="1" applyBorder="1" applyAlignment="1" applyProtection="1">
      <alignment horizontal="center" vertical="center" shrinkToFit="1"/>
      <protection locked="0"/>
    </xf>
    <xf numFmtId="0" fontId="27" fillId="2" borderId="29" xfId="0" applyFont="1" applyFill="1" applyBorder="1" applyAlignment="1" applyProtection="1">
      <alignment horizontal="center" vertical="center" shrinkToFit="1"/>
      <protection locked="0"/>
    </xf>
    <xf numFmtId="0" fontId="11" fillId="2" borderId="22" xfId="0" applyFont="1" applyFill="1" applyBorder="1" applyAlignment="1" applyProtection="1">
      <alignment horizontal="center" vertical="center" shrinkToFit="1"/>
      <protection locked="0"/>
    </xf>
    <xf numFmtId="0" fontId="11" fillId="2" borderId="29" xfId="0" applyFont="1" applyFill="1" applyBorder="1" applyAlignment="1" applyProtection="1">
      <alignment horizontal="center" vertical="center" shrinkToFit="1"/>
      <protection locked="0"/>
    </xf>
    <xf numFmtId="0" fontId="0" fillId="0" borderId="4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</cellXfs>
  <cellStyles count="7">
    <cellStyle name="標準" xfId="0" builtinId="0"/>
    <cellStyle name="標準 14" xfId="2" xr:uid="{00000000-0005-0000-0000-000002000000}"/>
    <cellStyle name="標準 14 2" xfId="5" xr:uid="{00000000-0005-0000-0000-000003000000}"/>
    <cellStyle name="標準 2" xfId="1" xr:uid="{00000000-0005-0000-0000-000004000000}"/>
    <cellStyle name="標準 2 2" xfId="4" xr:uid="{00000000-0005-0000-0000-000005000000}"/>
    <cellStyle name="標準 3" xfId="3" xr:uid="{00000000-0005-0000-0000-000006000000}"/>
    <cellStyle name="標準 3 2" xfId="6" xr:uid="{00000000-0005-0000-0000-000007000000}"/>
  </cellStyles>
  <dxfs count="0"/>
  <tableStyles count="0" defaultTableStyle="TableStyleMedium9" defaultPivotStyle="PivotStyleLight16"/>
  <colors>
    <mruColors>
      <color rgb="FF0000FF"/>
      <color rgb="FFFF99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517498</xdr:colOff>
      <xdr:row>12</xdr:row>
      <xdr:rowOff>170296</xdr:rowOff>
    </xdr:from>
    <xdr:to>
      <xdr:col>13</xdr:col>
      <xdr:colOff>70382</xdr:colOff>
      <xdr:row>18</xdr:row>
      <xdr:rowOff>886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4898" y="2227696"/>
          <a:ext cx="6410884" cy="859290"/>
        </a:xfrm>
        <a:prstGeom prst="rect">
          <a:avLst/>
        </a:prstGeom>
      </xdr:spPr>
    </xdr:pic>
    <xdr:clientData/>
  </xdr:twoCellAnchor>
  <xdr:twoCellAnchor>
    <xdr:from>
      <xdr:col>1</xdr:col>
      <xdr:colOff>21845</xdr:colOff>
      <xdr:row>4</xdr:row>
      <xdr:rowOff>11667</xdr:rowOff>
    </xdr:from>
    <xdr:to>
      <xdr:col>13</xdr:col>
      <xdr:colOff>180669</xdr:colOff>
      <xdr:row>6</xdr:row>
      <xdr:rowOff>68877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7645" y="697467"/>
          <a:ext cx="8388424" cy="4001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①基礎形状によらない値を用いる方法</a:t>
          </a:r>
          <a:r>
            <a:rPr lang="en-US" altLang="ja-JP" sz="14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lang="ja-JP" altLang="en-US" sz="14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土間床上端と地盤面の高さの差に注意）</a:t>
          </a:r>
          <a:endParaRPr lang="ja-JP" altLang="en-US" sz="1400"/>
        </a:p>
      </xdr:txBody>
    </xdr:sp>
    <xdr:clientData/>
  </xdr:twoCellAnchor>
  <xdr:twoCellAnchor>
    <xdr:from>
      <xdr:col>1</xdr:col>
      <xdr:colOff>251874</xdr:colOff>
      <xdr:row>0</xdr:row>
      <xdr:rowOff>0</xdr:rowOff>
    </xdr:from>
    <xdr:to>
      <xdr:col>11</xdr:col>
      <xdr:colOff>450658</xdr:colOff>
      <xdr:row>3</xdr:row>
      <xdr:rowOff>133722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Grp="1"/>
        </xdr:cNvSpPr>
      </xdr:nvSpPr>
      <xdr:spPr>
        <a:xfrm>
          <a:off x="937674" y="0"/>
          <a:ext cx="7056784" cy="648072"/>
        </a:xfrm>
        <a:prstGeom prst="rect">
          <a:avLst/>
        </a:prstGeom>
      </xdr:spPr>
      <xdr:txBody>
        <a:bodyPr wrap="square" anchor="ctr">
          <a:normAutofit fontScale="90000"/>
        </a:bodyPr>
        <a:lstStyle>
          <a:lvl1pPr algn="l" rtl="0" eaLnBrk="1" latinLnBrk="0" hangingPunct="1">
            <a:spcBef>
              <a:spcPct val="0"/>
            </a:spcBef>
            <a:buNone/>
            <a:defRPr kumimoji="1" sz="4300" kern="1200">
              <a:solidFill>
                <a:schemeClr val="tx2">
                  <a:satMod val="130000"/>
                </a:schemeClr>
              </a:solidFill>
              <a:effectLst>
                <a:outerShdw blurRad="50000" dist="30000" dir="5400000" algn="tl" rotWithShape="0">
                  <a:srgbClr val="000000">
                    <a:alpha val="30000"/>
                  </a:srgbClr>
                </a:outerShdw>
              </a:effectLst>
              <a:latin typeface="+mj-lt"/>
              <a:ea typeface="+mj-ea"/>
              <a:cs typeface="+mj-cs"/>
            </a:defRPr>
          </a:lvl1pPr>
          <a:extLst/>
        </a:lstStyle>
        <a:p>
          <a:pPr marL="0" indent="0"/>
          <a:r>
            <a:rPr lang="en-US" altLang="ja-JP" sz="2400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｢</a:t>
          </a:r>
          <a:r>
            <a:rPr lang="ja-JP" altLang="en-US" sz="2400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土間床等の外周部の熱損失</a:t>
          </a:r>
          <a:r>
            <a:rPr lang="en-US" altLang="ja-JP" sz="2400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｣</a:t>
          </a:r>
          <a:r>
            <a:rPr lang="ja-JP" altLang="en-US" sz="2400">
              <a:solidFill>
                <a:schemeClr val="tx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・</a:t>
          </a:r>
          <a:r>
            <a:rPr lang="ja-JP" altLang="en-US" sz="2400" b="1">
              <a:solidFill>
                <a:schemeClr val="tx2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</a:rPr>
            <a:t>線熱貫流率の算定方法</a:t>
          </a:r>
          <a:endParaRPr lang="en-US" altLang="ja-JP" sz="2400" b="1">
            <a:solidFill>
              <a:schemeClr val="tx2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 editAs="oneCell">
    <xdr:from>
      <xdr:col>0</xdr:col>
      <xdr:colOff>0</xdr:colOff>
      <xdr:row>9</xdr:row>
      <xdr:rowOff>135209</xdr:rowOff>
    </xdr:from>
    <xdr:to>
      <xdr:col>3</xdr:col>
      <xdr:colOff>553219</xdr:colOff>
      <xdr:row>21</xdr:row>
      <xdr:rowOff>121596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8259"/>
          <a:ext cx="2610619" cy="2043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34230</xdr:rowOff>
    </xdr:from>
    <xdr:to>
      <xdr:col>3</xdr:col>
      <xdr:colOff>431773</xdr:colOff>
      <xdr:row>37</xdr:row>
      <xdr:rowOff>65062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0480"/>
          <a:ext cx="2489173" cy="2088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228415</xdr:colOff>
      <xdr:row>12</xdr:row>
      <xdr:rowOff>155233</xdr:rowOff>
    </xdr:from>
    <xdr:to>
      <xdr:col>8</xdr:col>
      <xdr:colOff>619287</xdr:colOff>
      <xdr:row>14</xdr:row>
      <xdr:rowOff>78211</xdr:rowOff>
    </xdr:to>
    <xdr:sp macro="" textlink="">
      <xdr:nvSpPr>
        <xdr:cNvPr id="8" name="テキスト ボックス 2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3657415" y="2212633"/>
          <a:ext cx="2448272" cy="265878"/>
        </a:xfrm>
        <a:prstGeom prst="rect">
          <a:avLst/>
        </a:prstGeom>
        <a:noFill/>
        <a:ln w="22225">
          <a:solidFill>
            <a:srgbClr val="FF0000"/>
          </a:solidFill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kumimoji="1" lang="ja-JP" altLang="en-US"/>
        </a:p>
      </xdr:txBody>
    </xdr:sp>
    <xdr:clientData/>
  </xdr:twoCellAnchor>
  <xdr:twoCellAnchor>
    <xdr:from>
      <xdr:col>2</xdr:col>
      <xdr:colOff>140175</xdr:colOff>
      <xdr:row>13</xdr:row>
      <xdr:rowOff>19852</xdr:rowOff>
    </xdr:from>
    <xdr:to>
      <xdr:col>3</xdr:col>
      <xdr:colOff>431773</xdr:colOff>
      <xdr:row>14</xdr:row>
      <xdr:rowOff>78211</xdr:rowOff>
    </xdr:to>
    <xdr:sp macro="" textlink="">
      <xdr:nvSpPr>
        <xdr:cNvPr id="9" name="テキスト ボックス 2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511775" y="2248702"/>
          <a:ext cx="977398" cy="229809"/>
        </a:xfrm>
        <a:prstGeom prst="rect">
          <a:avLst/>
        </a:prstGeom>
        <a:noFill/>
        <a:ln w="22225">
          <a:solidFill>
            <a:srgbClr val="FF0000"/>
          </a:solidFill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kumimoji="1" lang="ja-JP" altLang="en-US"/>
        </a:p>
      </xdr:txBody>
    </xdr:sp>
    <xdr:clientData/>
  </xdr:twoCellAnchor>
  <xdr:twoCellAnchor>
    <xdr:from>
      <xdr:col>1</xdr:col>
      <xdr:colOff>619508</xdr:colOff>
      <xdr:row>31</xdr:row>
      <xdr:rowOff>40032</xdr:rowOff>
    </xdr:from>
    <xdr:to>
      <xdr:col>3</xdr:col>
      <xdr:colOff>324827</xdr:colOff>
      <xdr:row>32</xdr:row>
      <xdr:rowOff>109814</xdr:rowOff>
    </xdr:to>
    <xdr:sp macro="" textlink="">
      <xdr:nvSpPr>
        <xdr:cNvPr id="11" name="テキスト ボックス 35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305308" y="5354982"/>
          <a:ext cx="1076919" cy="241232"/>
        </a:xfrm>
        <a:prstGeom prst="rect">
          <a:avLst/>
        </a:prstGeom>
        <a:noFill/>
        <a:ln w="22225">
          <a:solidFill>
            <a:srgbClr val="0070C0"/>
          </a:solidFill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kumimoji="1" lang="ja-JP" altLang="en-US"/>
        </a:p>
      </xdr:txBody>
    </xdr:sp>
    <xdr:clientData/>
  </xdr:twoCellAnchor>
  <xdr:twoCellAnchor>
    <xdr:from>
      <xdr:col>5</xdr:col>
      <xdr:colOff>516447</xdr:colOff>
      <xdr:row>7</xdr:row>
      <xdr:rowOff>108177</xdr:rowOff>
    </xdr:from>
    <xdr:to>
      <xdr:col>11</xdr:col>
      <xdr:colOff>402743</xdr:colOff>
      <xdr:row>11</xdr:row>
      <xdr:rowOff>68708</xdr:rowOff>
    </xdr:to>
    <xdr:sp macro="" textlink="">
      <xdr:nvSpPr>
        <xdr:cNvPr id="12" name="テキスト ボックス 2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3945447" y="1308327"/>
          <a:ext cx="4001096" cy="646331"/>
        </a:xfrm>
        <a:prstGeom prst="rect">
          <a:avLst/>
        </a:prstGeom>
        <a:noFill/>
        <a:ln>
          <a:solidFill>
            <a:srgbClr val="FF0000"/>
          </a:solidFill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/>
            <a:t>基礎形状、断熱材の施工位置や</a:t>
          </a:r>
          <a:endParaRPr lang="en-US" altLang="ja-JP"/>
        </a:p>
        <a:p>
          <a:r>
            <a:rPr lang="ja-JP" altLang="en-US">
              <a:solidFill>
                <a:srgbClr val="FF0000"/>
              </a:solidFill>
            </a:rPr>
            <a:t>断熱の有無にかかわらず</a:t>
          </a:r>
          <a:r>
            <a:rPr lang="ja-JP" altLang="en-US"/>
            <a:t>使える値。</a:t>
          </a:r>
        </a:p>
      </xdr:txBody>
    </xdr:sp>
    <xdr:clientData/>
  </xdr:twoCellAnchor>
  <xdr:twoCellAnchor>
    <xdr:from>
      <xdr:col>0</xdr:col>
      <xdr:colOff>0</xdr:colOff>
      <xdr:row>6</xdr:row>
      <xdr:rowOff>109633</xdr:rowOff>
    </xdr:from>
    <xdr:to>
      <xdr:col>5</xdr:col>
      <xdr:colOff>328335</xdr:colOff>
      <xdr:row>9</xdr:row>
      <xdr:rowOff>87726</xdr:rowOff>
    </xdr:to>
    <xdr:sp macro="" textlink="">
      <xdr:nvSpPr>
        <xdr:cNvPr id="13" name="テキスト ボックス 5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0" y="1138333"/>
          <a:ext cx="3757335" cy="492443"/>
        </a:xfrm>
        <a:prstGeom prst="rect">
          <a:avLst/>
        </a:prstGeom>
        <a:solidFill>
          <a:srgbClr val="FF0000"/>
        </a:solidFill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2400" b="1">
              <a:solidFill>
                <a:schemeClr val="bg1"/>
              </a:solidFill>
            </a:rPr>
            <a:t>2022</a:t>
          </a:r>
          <a:r>
            <a:rPr kumimoji="1" lang="ja-JP" altLang="en-US" sz="2400" b="1">
              <a:solidFill>
                <a:schemeClr val="bg1"/>
              </a:solidFill>
            </a:rPr>
            <a:t>年</a:t>
          </a:r>
          <a:r>
            <a:rPr kumimoji="1" lang="en-US" altLang="ja-JP" sz="2400" b="1">
              <a:solidFill>
                <a:schemeClr val="bg1"/>
              </a:solidFill>
            </a:rPr>
            <a:t>10</a:t>
          </a:r>
          <a:r>
            <a:rPr kumimoji="1" lang="ja-JP" altLang="en-US" sz="2400" b="1">
              <a:solidFill>
                <a:schemeClr val="bg1"/>
              </a:solidFill>
            </a:rPr>
            <a:t>月</a:t>
          </a:r>
          <a:r>
            <a:rPr kumimoji="1" lang="en-US" altLang="ja-JP" sz="2400" b="1">
              <a:solidFill>
                <a:schemeClr val="bg1"/>
              </a:solidFill>
            </a:rPr>
            <a:t>1</a:t>
          </a:r>
          <a:r>
            <a:rPr kumimoji="1" lang="ja-JP" altLang="en-US" sz="2400" b="1">
              <a:solidFill>
                <a:schemeClr val="bg1"/>
              </a:solidFill>
            </a:rPr>
            <a:t>日からの数値</a:t>
          </a:r>
        </a:p>
      </xdr:txBody>
    </xdr:sp>
    <xdr:clientData/>
  </xdr:twoCellAnchor>
  <xdr:twoCellAnchor editAs="oneCell">
    <xdr:from>
      <xdr:col>0</xdr:col>
      <xdr:colOff>0</xdr:colOff>
      <xdr:row>38</xdr:row>
      <xdr:rowOff>9524</xdr:rowOff>
    </xdr:from>
    <xdr:to>
      <xdr:col>4</xdr:col>
      <xdr:colOff>209550</xdr:colOff>
      <xdr:row>49</xdr:row>
      <xdr:rowOff>139853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D4232DA-39C9-4097-841A-0AD14E06D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24624"/>
          <a:ext cx="2952750" cy="2016279"/>
        </a:xfrm>
        <a:prstGeom prst="rect">
          <a:avLst/>
        </a:prstGeom>
      </xdr:spPr>
    </xdr:pic>
    <xdr:clientData/>
  </xdr:twoCellAnchor>
  <xdr:twoCellAnchor editAs="oneCell">
    <xdr:from>
      <xdr:col>3</xdr:col>
      <xdr:colOff>684286</xdr:colOff>
      <xdr:row>27</xdr:row>
      <xdr:rowOff>43035</xdr:rowOff>
    </xdr:from>
    <xdr:to>
      <xdr:col>13</xdr:col>
      <xdr:colOff>31366</xdr:colOff>
      <xdr:row>43</xdr:row>
      <xdr:rowOff>95633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686" y="4672185"/>
          <a:ext cx="6205080" cy="2795798"/>
        </a:xfrm>
        <a:prstGeom prst="rect">
          <a:avLst/>
        </a:prstGeom>
      </xdr:spPr>
    </xdr:pic>
    <xdr:clientData/>
  </xdr:twoCellAnchor>
  <xdr:twoCellAnchor>
    <xdr:from>
      <xdr:col>5</xdr:col>
      <xdr:colOff>423585</xdr:colOff>
      <xdr:row>27</xdr:row>
      <xdr:rowOff>76332</xdr:rowOff>
    </xdr:from>
    <xdr:to>
      <xdr:col>8</xdr:col>
      <xdr:colOff>563472</xdr:colOff>
      <xdr:row>29</xdr:row>
      <xdr:rowOff>6328</xdr:rowOff>
    </xdr:to>
    <xdr:sp macro="" textlink="">
      <xdr:nvSpPr>
        <xdr:cNvPr id="10" name="テキスト ボックス 28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3852585" y="4705482"/>
          <a:ext cx="2197287" cy="272896"/>
        </a:xfrm>
        <a:prstGeom prst="rect">
          <a:avLst/>
        </a:prstGeom>
        <a:noFill/>
        <a:ln w="22225">
          <a:solidFill>
            <a:srgbClr val="0070C0"/>
          </a:solidFill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kumimoji="1" lang="ja-JP" altLang="en-US"/>
        </a:p>
      </xdr:txBody>
    </xdr:sp>
    <xdr:clientData/>
  </xdr:twoCellAnchor>
  <xdr:twoCellAnchor>
    <xdr:from>
      <xdr:col>5</xdr:col>
      <xdr:colOff>328335</xdr:colOff>
      <xdr:row>38</xdr:row>
      <xdr:rowOff>66807</xdr:rowOff>
    </xdr:from>
    <xdr:to>
      <xdr:col>9</xdr:col>
      <xdr:colOff>114300</xdr:colOff>
      <xdr:row>39</xdr:row>
      <xdr:rowOff>168253</xdr:rowOff>
    </xdr:to>
    <xdr:sp macro="" textlink="">
      <xdr:nvSpPr>
        <xdr:cNvPr id="18" name="テキスト ボックス 28">
          <a:extLst>
            <a:ext uri="{FF2B5EF4-FFF2-40B4-BE49-F238E27FC236}">
              <a16:creationId xmlns:a16="http://schemas.microsoft.com/office/drawing/2014/main" id="{55E7B507-5B54-4754-8B16-D7CE50D65047}"/>
            </a:ext>
          </a:extLst>
        </xdr:cNvPr>
        <xdr:cNvSpPr txBox="1"/>
      </xdr:nvSpPr>
      <xdr:spPr>
        <a:xfrm>
          <a:off x="3757335" y="6581907"/>
          <a:ext cx="2529165" cy="272896"/>
        </a:xfrm>
        <a:prstGeom prst="rect">
          <a:avLst/>
        </a:prstGeom>
        <a:noFill/>
        <a:ln w="22225">
          <a:solidFill>
            <a:srgbClr val="0070C0"/>
          </a:solidFill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kumimoji="1"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49188</xdr:colOff>
      <xdr:row>2</xdr:row>
      <xdr:rowOff>161870</xdr:rowOff>
    </xdr:to>
    <xdr:sp macro="" textlink="">
      <xdr:nvSpPr>
        <xdr:cNvPr id="2" name="コンテンツ プレースホルダー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/>
        </xdr:cNvSpPr>
      </xdr:nvSpPr>
      <xdr:spPr>
        <a:xfrm>
          <a:off x="0" y="0"/>
          <a:ext cx="6907188" cy="504770"/>
        </a:xfrm>
        <a:prstGeom prst="rect">
          <a:avLst/>
        </a:prstGeom>
      </xdr:spPr>
      <xdr:txBody>
        <a:bodyPr wrap="square">
          <a:norm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Font typeface="Wingdings 2"/>
            <a:buNone/>
          </a:pPr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代表的な仕様の計算例</a:t>
          </a:r>
          <a:r>
            <a:rPr lang="en-US" altLang="ja-JP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【</a:t>
          </a:r>
          <a:r>
            <a:rPr lang="ja-JP" altLang="en-US" sz="2000" b="1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温暖地</a:t>
          </a:r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の参考</a:t>
          </a:r>
          <a:r>
            <a:rPr lang="en-US" altLang="ja-JP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】</a:t>
          </a:r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（線熱貫流率）</a:t>
          </a:r>
          <a:endParaRPr lang="en-US" altLang="ja-JP" sz="2000" b="1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105480</xdr:colOff>
      <xdr:row>15</xdr:row>
      <xdr:rowOff>90051</xdr:rowOff>
    </xdr:from>
    <xdr:to>
      <xdr:col>11</xdr:col>
      <xdr:colOff>52917</xdr:colOff>
      <xdr:row>38</xdr:row>
      <xdr:rowOff>166226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105480" y="2630051"/>
          <a:ext cx="7514520" cy="3970842"/>
          <a:chOff x="273331" y="3645025"/>
          <a:chExt cx="5756762" cy="3073016"/>
        </a:xfrm>
      </xdr:grpSpPr>
      <xdr:sp macro="" textlink="">
        <xdr:nvSpPr>
          <xdr:cNvPr id="4" name="テキスト ボックス 9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 txBox="1"/>
        </xdr:nvSpPr>
        <xdr:spPr>
          <a:xfrm>
            <a:off x="273331" y="5373216"/>
            <a:ext cx="279010" cy="1294781"/>
          </a:xfrm>
          <a:prstGeom prst="rect">
            <a:avLst/>
          </a:prstGeom>
          <a:solidFill>
            <a:srgbClr val="FFFF00"/>
          </a:solidFill>
        </xdr:spPr>
        <xdr:txBody>
          <a:bodyPr vert="wordArtVertRtl"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立上り断熱の</a:t>
            </a:r>
            <a:r>
              <a:rPr kumimoji="1"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R</a:t>
            </a:r>
            <a:r>
              <a:rPr kumimoji="1"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値</a:t>
            </a:r>
          </a:p>
        </xdr:txBody>
      </xdr:sp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835" y="3645025"/>
            <a:ext cx="5539258" cy="3073016"/>
          </a:xfrm>
          <a:prstGeom prst="rect">
            <a:avLst/>
          </a:prstGeom>
        </xdr:spPr>
      </xdr:pic>
      <xdr:sp macro="" textlink="">
        <xdr:nvSpPr>
          <xdr:cNvPr id="6" name="テキスト ボックス 1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 txBox="1"/>
        </xdr:nvSpPr>
        <xdr:spPr>
          <a:xfrm>
            <a:off x="552341" y="4471003"/>
            <a:ext cx="1049695" cy="226278"/>
          </a:xfrm>
          <a:prstGeom prst="rect">
            <a:avLst/>
          </a:prstGeom>
          <a:solidFill>
            <a:srgbClr val="FFFF00"/>
          </a:solidFill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水平断熱の</a:t>
            </a:r>
            <a:r>
              <a:rPr kumimoji="1" lang="en-US" altLang="ja-JP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R</a:t>
            </a:r>
            <a:r>
              <a:rPr kumimoji="1" lang="ja-JP" altLang="en-US" sz="12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値</a:t>
            </a:r>
          </a:p>
        </xdr:txBody>
      </xdr:sp>
    </xdr:grpSp>
    <xdr:clientData/>
  </xdr:twoCellAnchor>
  <xdr:twoCellAnchor editAs="oneCell">
    <xdr:from>
      <xdr:col>1</xdr:col>
      <xdr:colOff>348327</xdr:colOff>
      <xdr:row>2</xdr:row>
      <xdr:rowOff>89148</xdr:rowOff>
    </xdr:from>
    <xdr:to>
      <xdr:col>5</xdr:col>
      <xdr:colOff>84710</xdr:colOff>
      <xdr:row>15</xdr:row>
      <xdr:rowOff>77143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27" y="432048"/>
          <a:ext cx="2479583" cy="2216845"/>
        </a:xfrm>
        <a:prstGeom prst="rect">
          <a:avLst/>
        </a:prstGeom>
      </xdr:spPr>
    </xdr:pic>
    <xdr:clientData/>
  </xdr:twoCellAnchor>
  <xdr:twoCellAnchor editAs="oneCell">
    <xdr:from>
      <xdr:col>11</xdr:col>
      <xdr:colOff>213933</xdr:colOff>
      <xdr:row>0</xdr:row>
      <xdr:rowOff>0</xdr:rowOff>
    </xdr:from>
    <xdr:to>
      <xdr:col>15</xdr:col>
      <xdr:colOff>417442</xdr:colOff>
      <xdr:row>23</xdr:row>
      <xdr:rowOff>91228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7733" y="0"/>
          <a:ext cx="2946709" cy="40345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30047</xdr:rowOff>
    </xdr:from>
    <xdr:to>
      <xdr:col>10</xdr:col>
      <xdr:colOff>49189</xdr:colOff>
      <xdr:row>3</xdr:row>
      <xdr:rowOff>20467</xdr:rowOff>
    </xdr:to>
    <xdr:sp macro="" textlink="">
      <xdr:nvSpPr>
        <xdr:cNvPr id="2" name="コンテンツ プレースホルダー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/>
        </xdr:cNvSpPr>
      </xdr:nvSpPr>
      <xdr:spPr>
        <a:xfrm>
          <a:off x="0" y="30047"/>
          <a:ext cx="6907189" cy="504770"/>
        </a:xfrm>
        <a:prstGeom prst="rect">
          <a:avLst/>
        </a:prstGeom>
      </xdr:spPr>
      <xdr:txBody>
        <a:bodyPr wrap="square">
          <a:norm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Font typeface="Wingdings 2"/>
            <a:buNone/>
          </a:pPr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代表的な仕様の計算例</a:t>
          </a:r>
          <a:r>
            <a:rPr lang="en-US" altLang="ja-JP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【</a:t>
          </a:r>
          <a:r>
            <a:rPr lang="ja-JP" altLang="en-US" sz="2000" b="1">
              <a:solidFill>
                <a:srgbClr val="00B0F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寒冷地</a:t>
          </a:r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の参考</a:t>
          </a:r>
          <a:r>
            <a:rPr lang="en-US" altLang="ja-JP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】</a:t>
          </a:r>
          <a:r>
            <a:rPr lang="ja-JP" altLang="en-US" sz="2000" b="1">
              <a:latin typeface="BIZ UDゴシック" panose="020B0400000000000000" pitchFamily="49" charset="-128"/>
              <a:ea typeface="BIZ UDゴシック" panose="020B0400000000000000" pitchFamily="49" charset="-128"/>
            </a:rPr>
            <a:t>（線熱貫流率）</a:t>
          </a:r>
          <a:endParaRPr lang="en-US" altLang="ja-JP" sz="2000" b="1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200994</xdr:colOff>
      <xdr:row>16</xdr:row>
      <xdr:rowOff>7577</xdr:rowOff>
    </xdr:from>
    <xdr:to>
      <xdr:col>11</xdr:col>
      <xdr:colOff>317500</xdr:colOff>
      <xdr:row>39</xdr:row>
      <xdr:rowOff>160293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200994" y="2716910"/>
          <a:ext cx="7683589" cy="4047383"/>
          <a:chOff x="-357699" y="2970375"/>
          <a:chExt cx="5906195" cy="3161294"/>
        </a:xfrm>
      </xdr:grpSpPr>
      <xdr:sp macro="" textlink="">
        <xdr:nvSpPr>
          <xdr:cNvPr id="4" name="テキスト ボックス 9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>
          <a:xfrm>
            <a:off x="-357699" y="4773665"/>
            <a:ext cx="268420" cy="1294781"/>
          </a:xfrm>
          <a:prstGeom prst="rect">
            <a:avLst/>
          </a:prstGeom>
          <a:solidFill>
            <a:srgbClr val="FFFF00"/>
          </a:solidFill>
        </xdr:spPr>
        <xdr:txBody>
          <a:bodyPr vert="wordArtVertRtl"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立上り断熱の</a:t>
            </a:r>
            <a:r>
              <a:rPr kumimoji="1" lang="en-US" altLang="ja-JP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R</a:t>
            </a:r>
            <a:r>
              <a:rPr kumimoji="1" lang="ja-JP" altLang="en-US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値</a:t>
            </a:r>
          </a:p>
        </xdr:txBody>
      </xdr:sp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153042" y="2970375"/>
            <a:ext cx="5701538" cy="3161294"/>
          </a:xfrm>
          <a:prstGeom prst="rect">
            <a:avLst/>
          </a:prstGeom>
        </xdr:spPr>
      </xdr:pic>
      <xdr:sp macro="" textlink="">
        <xdr:nvSpPr>
          <xdr:cNvPr id="6" name="テキスト ボックス 1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-48603" y="3809786"/>
            <a:ext cx="1049695" cy="215355"/>
          </a:xfrm>
          <a:prstGeom prst="rect">
            <a:avLst/>
          </a:prstGeom>
          <a:solidFill>
            <a:srgbClr val="FFFF00"/>
          </a:solidFill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水平断熱の</a:t>
            </a:r>
            <a:r>
              <a:rPr kumimoji="1" lang="en-US" altLang="ja-JP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R</a:t>
            </a:r>
            <a:r>
              <a:rPr kumimoji="1" lang="ja-JP" altLang="en-US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値</a:t>
            </a:r>
          </a:p>
        </xdr:txBody>
      </xdr:sp>
    </xdr:grpSp>
    <xdr:clientData/>
  </xdr:twoCellAnchor>
  <xdr:twoCellAnchor editAs="oneCell">
    <xdr:from>
      <xdr:col>0</xdr:col>
      <xdr:colOff>369632</xdr:colOff>
      <xdr:row>2</xdr:row>
      <xdr:rowOff>61915</xdr:rowOff>
    </xdr:from>
    <xdr:to>
      <xdr:col>4</xdr:col>
      <xdr:colOff>21069</xdr:colOff>
      <xdr:row>15</xdr:row>
      <xdr:rowOff>49910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632" y="404815"/>
          <a:ext cx="2394637" cy="2216845"/>
        </a:xfrm>
        <a:prstGeom prst="rect">
          <a:avLst/>
        </a:prstGeom>
      </xdr:spPr>
    </xdr:pic>
    <xdr:clientData/>
  </xdr:twoCellAnchor>
  <xdr:twoCellAnchor editAs="oneCell">
    <xdr:from>
      <xdr:col>11</xdr:col>
      <xdr:colOff>524955</xdr:colOff>
      <xdr:row>1</xdr:row>
      <xdr:rowOff>18473</xdr:rowOff>
    </xdr:from>
    <xdr:to>
      <xdr:col>16</xdr:col>
      <xdr:colOff>10583</xdr:colOff>
      <xdr:row>26</xdr:row>
      <xdr:rowOff>4179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755" y="189923"/>
          <a:ext cx="2914628" cy="42719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%5e%5e%5e%5e%5e%5e%5e%5e%5e%5e&#12487;&#12473;&#12463;&#12488;&#12483;&#12503;%5e%5e%5e%5e%5e%5e%5e%5e%5e/1.&#22806;&#30382;&#35336;&#31639;&#12503;&#12525;&#12464;&#12521;&#12512;/&#9733;&#9734;&#9733;2021&#24180;4&#26376;1&#26085;&#20844;&#38283;&#65288;&#25216;&#34899;&#24773;&#22577;ver3.0&#23550;&#24540;&#65289;ver3&#12288;&#23550;&#24540;/&#23506;&#20919;&#22320;&#12514;&#12487;&#12523;&#12288;ver2.1&#12288;&#26408;&#36896;&#25144;&#24314;&#12390;&#12288;&#22806;&#30382;&#24615;&#33021;&#35336;&#31639;&#12288;202204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（お読みください）"/>
      <sheetName val="共通条件・結果"/>
      <sheetName val="部位U計算"/>
      <sheetName val="Ａ（東）"/>
      <sheetName val="Ａ（西）"/>
      <sheetName val="Ａ（南）"/>
      <sheetName val="Ａ（北）"/>
      <sheetName val="Ｂ（屋根・床等）"/>
      <sheetName val="Ｃ（基礎）"/>
      <sheetName val="寒冷地線熱貫流率"/>
      <sheetName val="更新履歴"/>
      <sheetName val="DATAｼｰﾄ"/>
      <sheetName val="Ａ（北東）"/>
      <sheetName val="Ａ（南東）"/>
      <sheetName val="Ａ（南西）"/>
      <sheetName val="Ａ（北西）"/>
      <sheetName val="基礎形状にかかわらない線熱貫流率"/>
      <sheetName val="温暖地線熱貫流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9">
          <cell r="AE29" t="str">
            <v>南</v>
          </cell>
          <cell r="AM29" t="str">
            <v>南</v>
          </cell>
          <cell r="AN29">
            <v>0.502</v>
          </cell>
          <cell r="AO29" t="str">
            <v>南</v>
          </cell>
          <cell r="AP29">
            <v>0.93500000000000005</v>
          </cell>
        </row>
        <row r="30">
          <cell r="AE30" t="str">
            <v>東</v>
          </cell>
          <cell r="AM30" t="str">
            <v>東</v>
          </cell>
          <cell r="AN30">
            <v>0.54500000000000004</v>
          </cell>
          <cell r="AO30" t="str">
            <v>東</v>
          </cell>
          <cell r="AP30">
            <v>0.56399999999999995</v>
          </cell>
        </row>
        <row r="31">
          <cell r="AE31" t="str">
            <v>北</v>
          </cell>
          <cell r="AM31" t="str">
            <v>北</v>
          </cell>
          <cell r="AN31">
            <v>0.32900000000000001</v>
          </cell>
          <cell r="AO31" t="str">
            <v>北</v>
          </cell>
          <cell r="AP31">
            <v>0.26</v>
          </cell>
        </row>
        <row r="32">
          <cell r="AE32" t="str">
            <v>西</v>
          </cell>
          <cell r="AM32" t="str">
            <v>西</v>
          </cell>
          <cell r="AN32">
            <v>0.50800000000000001</v>
          </cell>
          <cell r="AO32" t="str">
            <v>西</v>
          </cell>
          <cell r="AP32">
            <v>0.53500000000000003</v>
          </cell>
        </row>
        <row r="33">
          <cell r="AE33" t="str">
            <v>南東</v>
          </cell>
          <cell r="AM33" t="str">
            <v>南東</v>
          </cell>
          <cell r="AN33">
            <v>0.56000000000000005</v>
          </cell>
          <cell r="AO33" t="str">
            <v>南東</v>
          </cell>
          <cell r="AP33">
            <v>0.82299999999999995</v>
          </cell>
        </row>
        <row r="34">
          <cell r="AE34" t="str">
            <v>北東</v>
          </cell>
          <cell r="AM34" t="str">
            <v>北東</v>
          </cell>
          <cell r="AN34">
            <v>0.43</v>
          </cell>
          <cell r="AO34" t="str">
            <v>北東</v>
          </cell>
          <cell r="AP34">
            <v>0.33300000000000002</v>
          </cell>
        </row>
        <row r="35">
          <cell r="AE35" t="str">
            <v>北西</v>
          </cell>
          <cell r="AM35" t="str">
            <v>北西</v>
          </cell>
          <cell r="AN35">
            <v>0.41099999999999998</v>
          </cell>
          <cell r="AO35" t="str">
            <v>北西</v>
          </cell>
          <cell r="AP35">
            <v>0.32500000000000001</v>
          </cell>
        </row>
        <row r="36">
          <cell r="AE36" t="str">
            <v>南西</v>
          </cell>
          <cell r="AM36" t="str">
            <v>南西</v>
          </cell>
          <cell r="AN36">
            <v>0.52600000000000002</v>
          </cell>
          <cell r="AO36" t="str">
            <v>南西</v>
          </cell>
          <cell r="AP36">
            <v>0.79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N141"/>
  <sheetViews>
    <sheetView tabSelected="1" view="pageBreakPreview" topLeftCell="A28" zoomScaleNormal="100" zoomScaleSheetLayoutView="100" workbookViewId="0">
      <selection activeCell="L72" sqref="L72"/>
    </sheetView>
  </sheetViews>
  <sheetFormatPr defaultRowHeight="15" customHeight="1" x14ac:dyDescent="0.15"/>
  <cols>
    <col min="1" max="1" width="0.875" style="5" customWidth="1"/>
    <col min="2" max="2" width="4.625" style="5" customWidth="1"/>
    <col min="3" max="3" width="47.125" style="5" customWidth="1"/>
    <col min="4" max="4" width="12.625" style="5" customWidth="1"/>
    <col min="5" max="7" width="10.625" style="5" customWidth="1"/>
    <col min="8" max="8" width="5.875" style="5" customWidth="1"/>
    <col min="9" max="9" width="11.625" style="5" customWidth="1"/>
    <col min="10" max="10" width="0.875" style="5" hidden="1" customWidth="1"/>
    <col min="11" max="11" width="10.75" style="5" customWidth="1"/>
    <col min="12" max="12" width="25.625" style="5" customWidth="1"/>
    <col min="13" max="16384" width="9" style="5"/>
  </cols>
  <sheetData>
    <row r="1" spans="1:14" ht="5.0999999999999996" customHeight="1" x14ac:dyDescent="0.15"/>
    <row r="2" spans="1:14" ht="30" customHeight="1" x14ac:dyDescent="0.15">
      <c r="B2" s="92" t="s">
        <v>2</v>
      </c>
      <c r="C2" s="92"/>
      <c r="D2" s="92"/>
      <c r="E2" s="92"/>
      <c r="F2" s="92"/>
      <c r="G2" s="92"/>
      <c r="H2" s="6"/>
      <c r="I2" s="4"/>
      <c r="J2" s="6"/>
      <c r="K2" s="93" t="s">
        <v>3</v>
      </c>
      <c r="L2" s="93"/>
      <c r="M2" s="93"/>
      <c r="N2" s="93"/>
    </row>
    <row r="3" spans="1:14" ht="20.100000000000001" customHeight="1" x14ac:dyDescent="0.15">
      <c r="A3" s="7"/>
      <c r="B3" s="8"/>
      <c r="C3" s="5" t="s">
        <v>4</v>
      </c>
      <c r="E3" s="7"/>
      <c r="F3" s="7"/>
      <c r="G3" s="7"/>
      <c r="H3" s="9"/>
      <c r="I3" s="7"/>
      <c r="J3" s="9"/>
      <c r="K3" s="10"/>
      <c r="L3" s="10"/>
      <c r="M3" s="10"/>
      <c r="N3" s="10"/>
    </row>
    <row r="4" spans="1:14" ht="20.100000000000001" customHeight="1" thickBot="1" x14ac:dyDescent="0.2">
      <c r="B4" s="1" t="s">
        <v>5</v>
      </c>
      <c r="C4" s="11"/>
    </row>
    <row r="5" spans="1:14" ht="20.100000000000001" customHeight="1" thickBot="1" x14ac:dyDescent="0.2">
      <c r="B5" s="12" t="s">
        <v>140</v>
      </c>
      <c r="C5" s="13" t="s">
        <v>6</v>
      </c>
      <c r="D5" s="14" t="s">
        <v>141</v>
      </c>
      <c r="E5" s="14"/>
      <c r="F5" s="14"/>
      <c r="G5" s="15"/>
      <c r="K5" s="10" t="s">
        <v>7</v>
      </c>
      <c r="L5" s="10"/>
      <c r="M5" s="94" t="s">
        <v>8</v>
      </c>
      <c r="N5" s="95"/>
    </row>
    <row r="6" spans="1:14" ht="20.100000000000001" customHeight="1" x14ac:dyDescent="0.15">
      <c r="B6" s="96" t="s">
        <v>0</v>
      </c>
      <c r="C6" s="97"/>
      <c r="D6" s="100" t="s">
        <v>9</v>
      </c>
      <c r="E6" s="100"/>
      <c r="F6" s="16" t="s">
        <v>10</v>
      </c>
      <c r="G6" s="17" t="s">
        <v>11</v>
      </c>
      <c r="K6" s="18" t="s">
        <v>12</v>
      </c>
      <c r="L6" s="18" t="s">
        <v>13</v>
      </c>
      <c r="M6" s="18" t="s">
        <v>10</v>
      </c>
      <c r="N6" s="18" t="s">
        <v>14</v>
      </c>
    </row>
    <row r="7" spans="1:14" ht="20.100000000000001" customHeight="1" x14ac:dyDescent="0.15">
      <c r="B7" s="98"/>
      <c r="C7" s="99"/>
      <c r="D7" s="101" t="s">
        <v>15</v>
      </c>
      <c r="E7" s="102"/>
      <c r="F7" s="19">
        <f>VLOOKUP(C5,L7:N8,2,FALSE)</f>
        <v>1</v>
      </c>
      <c r="G7" s="20">
        <f>VLOOKUP(C5,L7:N8,3,FALSE)</f>
        <v>0</v>
      </c>
      <c r="K7" s="103" t="s">
        <v>16</v>
      </c>
      <c r="L7" s="18" t="s">
        <v>6</v>
      </c>
      <c r="M7" s="21">
        <v>1</v>
      </c>
      <c r="N7" s="22"/>
    </row>
    <row r="8" spans="1:14" ht="30" customHeight="1" thickBot="1" x14ac:dyDescent="0.2">
      <c r="B8" s="105"/>
      <c r="C8" s="106"/>
      <c r="D8" s="23" t="s">
        <v>17</v>
      </c>
      <c r="E8" s="24" t="s">
        <v>18</v>
      </c>
      <c r="F8" s="107" t="s">
        <v>142</v>
      </c>
      <c r="G8" s="108"/>
      <c r="K8" s="104"/>
      <c r="L8" s="18" t="s">
        <v>19</v>
      </c>
      <c r="M8" s="18">
        <v>0.87</v>
      </c>
      <c r="N8" s="18">
        <v>0.13</v>
      </c>
    </row>
    <row r="9" spans="1:14" ht="20.100000000000001" customHeight="1" x14ac:dyDescent="0.15">
      <c r="B9" s="119" t="s">
        <v>20</v>
      </c>
      <c r="C9" s="120"/>
      <c r="D9" s="25" t="s">
        <v>143</v>
      </c>
      <c r="E9" s="25" t="s">
        <v>143</v>
      </c>
      <c r="F9" s="26">
        <v>0.09</v>
      </c>
      <c r="G9" s="27">
        <f>IF(G7=0,0,0.09)</f>
        <v>0</v>
      </c>
      <c r="L9" s="28" t="s">
        <v>21</v>
      </c>
      <c r="M9" s="10"/>
      <c r="N9" s="10"/>
    </row>
    <row r="10" spans="1:14" ht="20.100000000000001" customHeight="1" x14ac:dyDescent="0.15">
      <c r="B10" s="121" t="s">
        <v>22</v>
      </c>
      <c r="C10" s="122"/>
      <c r="D10" s="29">
        <f>IFERROR((VLOOKUP(B10,DATAｼｰﾄ!B50:C56,2,FALSE)),"")</f>
        <v>0.22</v>
      </c>
      <c r="E10" s="30">
        <v>9.4999999999999998E-3</v>
      </c>
      <c r="F10" s="31">
        <f>IF(B10=0,"",E10/D10)</f>
        <v>4.3181818181818182E-2</v>
      </c>
      <c r="G10" s="32" t="str">
        <f>IF(G7=0,"",E10/D10)</f>
        <v/>
      </c>
      <c r="L10" s="28"/>
      <c r="M10" s="10"/>
      <c r="N10" s="10"/>
    </row>
    <row r="11" spans="1:14" ht="20.100000000000001" customHeight="1" x14ac:dyDescent="0.15">
      <c r="B11" s="121" t="s">
        <v>23</v>
      </c>
      <c r="C11" s="123"/>
      <c r="D11" s="29">
        <f>IFERROR((VLOOKUP(B11,DATAｼｰﾄ!F40:G57,2,FALSE)),"")</f>
        <v>3.7999999999999999E-2</v>
      </c>
      <c r="E11" s="29">
        <v>0.155</v>
      </c>
      <c r="F11" s="31">
        <f>IF(B11=0,"",E11/D11)</f>
        <v>4.0789473684210531</v>
      </c>
      <c r="G11" s="32"/>
      <c r="K11" s="10" t="s">
        <v>24</v>
      </c>
      <c r="L11" s="10"/>
      <c r="M11" s="10"/>
      <c r="N11" s="10"/>
    </row>
    <row r="12" spans="1:14" ht="20.100000000000001" customHeight="1" x14ac:dyDescent="0.15">
      <c r="B12" s="121"/>
      <c r="C12" s="122"/>
      <c r="D12" s="29" t="str">
        <f>IFERROR((VLOOKUP(B12,DATAｼｰﾄ!B48:C49,2,FALSE)),"")</f>
        <v/>
      </c>
      <c r="E12" s="29"/>
      <c r="F12" s="31"/>
      <c r="G12" s="32">
        <f>IF(OR(G7=0,B12=0),0,E12/D12)</f>
        <v>0</v>
      </c>
      <c r="K12" s="10" t="s">
        <v>25</v>
      </c>
      <c r="L12" s="10"/>
      <c r="M12" s="10"/>
      <c r="N12" s="10"/>
    </row>
    <row r="13" spans="1:14" ht="20.100000000000001" customHeight="1" x14ac:dyDescent="0.15">
      <c r="B13" s="121"/>
      <c r="C13" s="122"/>
      <c r="D13" s="29"/>
      <c r="E13" s="29"/>
      <c r="F13" s="31" t="str">
        <f t="shared" ref="F13:F14" si="0">IF(D13=0,"",E13/D13)</f>
        <v/>
      </c>
      <c r="G13" s="32" t="str">
        <f t="shared" ref="G13:G14" si="1">IF(D13=0,"",E13/D13)</f>
        <v/>
      </c>
      <c r="K13" s="10"/>
      <c r="L13" s="10"/>
      <c r="M13" s="10"/>
      <c r="N13" s="10"/>
    </row>
    <row r="14" spans="1:14" ht="20.100000000000001" customHeight="1" x14ac:dyDescent="0.15">
      <c r="B14" s="121"/>
      <c r="C14" s="122"/>
      <c r="D14" s="29"/>
      <c r="E14" s="29"/>
      <c r="F14" s="31" t="str">
        <f t="shared" si="0"/>
        <v/>
      </c>
      <c r="G14" s="32" t="str">
        <f t="shared" si="1"/>
        <v/>
      </c>
      <c r="K14" s="10"/>
      <c r="L14" s="10"/>
      <c r="M14" s="10"/>
      <c r="N14" s="10"/>
    </row>
    <row r="15" spans="1:14" ht="20.100000000000001" customHeight="1" x14ac:dyDescent="0.15">
      <c r="B15" s="109" t="s">
        <v>26</v>
      </c>
      <c r="C15" s="110"/>
      <c r="D15" s="33" t="s">
        <v>143</v>
      </c>
      <c r="E15" s="33" t="s">
        <v>143</v>
      </c>
      <c r="F15" s="34">
        <v>0.09</v>
      </c>
      <c r="G15" s="35">
        <f>IF(G7=0,0,0.09)</f>
        <v>0</v>
      </c>
      <c r="K15" s="10"/>
      <c r="L15" s="10"/>
      <c r="M15" s="10"/>
      <c r="N15" s="10"/>
    </row>
    <row r="16" spans="1:14" ht="20.100000000000001" customHeight="1" x14ac:dyDescent="0.15">
      <c r="B16" s="111" t="s">
        <v>27</v>
      </c>
      <c r="C16" s="112"/>
      <c r="D16" s="112"/>
      <c r="E16" s="113"/>
      <c r="F16" s="36">
        <f>SUM(F9:F15)</f>
        <v>4.3021291866028708</v>
      </c>
      <c r="G16" s="37">
        <f>SUM(G9:G15)</f>
        <v>0</v>
      </c>
      <c r="K16" s="10"/>
      <c r="L16" s="10"/>
      <c r="M16" s="10"/>
      <c r="N16" s="10"/>
    </row>
    <row r="17" spans="2:14" ht="20.100000000000001" customHeight="1" x14ac:dyDescent="0.15">
      <c r="B17" s="111" t="s">
        <v>28</v>
      </c>
      <c r="C17" s="112"/>
      <c r="D17" s="112"/>
      <c r="E17" s="113"/>
      <c r="F17" s="38">
        <f>IF(F16=0,"0.000",1/F16)</f>
        <v>0.23244304311317973</v>
      </c>
      <c r="G17" s="39" t="str">
        <f>IF(G16=0,"0.000",1/G16)</f>
        <v>0.000</v>
      </c>
      <c r="K17" s="10"/>
      <c r="L17" s="10"/>
      <c r="M17" s="10"/>
      <c r="N17" s="10"/>
    </row>
    <row r="18" spans="2:14" ht="20.100000000000001" customHeight="1" thickBot="1" x14ac:dyDescent="0.2">
      <c r="B18" s="114" t="s">
        <v>29</v>
      </c>
      <c r="C18" s="115"/>
      <c r="D18" s="115"/>
      <c r="E18" s="116"/>
      <c r="F18" s="117">
        <f>IF(F16=0,"",(F7*F17)+(G7*G17))</f>
        <v>0.23244304311317973</v>
      </c>
      <c r="G18" s="118"/>
      <c r="K18" s="10"/>
      <c r="L18" s="10"/>
      <c r="M18" s="10"/>
      <c r="N18" s="10"/>
    </row>
    <row r="19" spans="2:14" ht="20.100000000000001" customHeight="1" x14ac:dyDescent="0.15">
      <c r="K19" s="10"/>
      <c r="L19" s="10"/>
      <c r="M19" s="10"/>
      <c r="N19" s="10"/>
    </row>
    <row r="20" spans="2:14" ht="20.100000000000001" customHeight="1" thickBot="1" x14ac:dyDescent="0.2">
      <c r="B20" s="1" t="s">
        <v>30</v>
      </c>
      <c r="C20" s="11"/>
      <c r="K20" s="10"/>
      <c r="L20" s="10"/>
      <c r="M20" s="10"/>
      <c r="N20" s="10"/>
    </row>
    <row r="21" spans="2:14" ht="20.100000000000001" customHeight="1" thickBot="1" x14ac:dyDescent="0.2">
      <c r="B21" s="12" t="s">
        <v>140</v>
      </c>
      <c r="C21" s="13" t="s">
        <v>31</v>
      </c>
      <c r="D21" s="14" t="s">
        <v>141</v>
      </c>
      <c r="E21" s="14"/>
      <c r="F21" s="14"/>
      <c r="G21" s="15"/>
      <c r="K21" s="10" t="s">
        <v>32</v>
      </c>
      <c r="L21" s="10"/>
      <c r="M21" s="94" t="s">
        <v>8</v>
      </c>
      <c r="N21" s="95"/>
    </row>
    <row r="22" spans="2:14" ht="20.100000000000001" customHeight="1" x14ac:dyDescent="0.15">
      <c r="B22" s="96" t="s">
        <v>0</v>
      </c>
      <c r="C22" s="97"/>
      <c r="D22" s="100" t="s">
        <v>9</v>
      </c>
      <c r="E22" s="100"/>
      <c r="F22" s="16" t="s">
        <v>10</v>
      </c>
      <c r="G22" s="17" t="s">
        <v>11</v>
      </c>
      <c r="K22" s="40" t="s">
        <v>12</v>
      </c>
      <c r="L22" s="18" t="s">
        <v>13</v>
      </c>
      <c r="M22" s="18" t="s">
        <v>10</v>
      </c>
      <c r="N22" s="18" t="s">
        <v>14</v>
      </c>
    </row>
    <row r="23" spans="2:14" ht="20.100000000000001" customHeight="1" x14ac:dyDescent="0.15">
      <c r="B23" s="98"/>
      <c r="C23" s="99"/>
      <c r="D23" s="101" t="s">
        <v>15</v>
      </c>
      <c r="E23" s="102"/>
      <c r="F23" s="19">
        <f>VLOOKUP(C21,$L$23:$N$24,2,FALSE)</f>
        <v>0.86</v>
      </c>
      <c r="G23" s="20">
        <f>VLOOKUP(C21,$L$23:$N$24,3,FALSE)</f>
        <v>0.14000000000000001</v>
      </c>
      <c r="K23" s="40" t="s">
        <v>16</v>
      </c>
      <c r="L23" s="41" t="s">
        <v>31</v>
      </c>
      <c r="M23" s="18">
        <v>0.86</v>
      </c>
      <c r="N23" s="18">
        <v>0.14000000000000001</v>
      </c>
    </row>
    <row r="24" spans="2:14" ht="30" customHeight="1" thickBot="1" x14ac:dyDescent="0.2">
      <c r="B24" s="105"/>
      <c r="C24" s="106"/>
      <c r="D24" s="23" t="s">
        <v>17</v>
      </c>
      <c r="E24" s="24" t="s">
        <v>18</v>
      </c>
      <c r="F24" s="107" t="s">
        <v>33</v>
      </c>
      <c r="G24" s="108"/>
      <c r="K24" s="42" t="s">
        <v>34</v>
      </c>
      <c r="L24" s="18" t="s">
        <v>35</v>
      </c>
      <c r="M24" s="43">
        <v>1</v>
      </c>
      <c r="N24" s="44"/>
    </row>
    <row r="25" spans="2:14" ht="20.100000000000001" customHeight="1" x14ac:dyDescent="0.15">
      <c r="B25" s="119" t="s">
        <v>20</v>
      </c>
      <c r="C25" s="120"/>
      <c r="D25" s="25" t="s">
        <v>36</v>
      </c>
      <c r="E25" s="25" t="s">
        <v>36</v>
      </c>
      <c r="F25" s="26">
        <v>0.09</v>
      </c>
      <c r="G25" s="27">
        <f>IF(G23=0,0,0.09)</f>
        <v>0.09</v>
      </c>
      <c r="K25" s="10"/>
      <c r="L25" s="45" t="s">
        <v>37</v>
      </c>
    </row>
    <row r="26" spans="2:14" ht="20.100000000000001" customHeight="1" x14ac:dyDescent="0.15">
      <c r="B26" s="121" t="s">
        <v>22</v>
      </c>
      <c r="C26" s="122"/>
      <c r="D26" s="29">
        <f>IFERROR((VLOOKUP(B26,DATAｼｰﾄ!B42:C45,2,FALSE)),"")</f>
        <v>0.22</v>
      </c>
      <c r="E26" s="30">
        <v>9.4999999999999998E-3</v>
      </c>
      <c r="F26" s="31">
        <f>IF(B26=0,"",E26/D26)</f>
        <v>4.3181818181818182E-2</v>
      </c>
      <c r="G26" s="32">
        <f>IF(B26=0,"",E26/D26)</f>
        <v>4.3181818181818182E-2</v>
      </c>
      <c r="K26" s="10" t="s">
        <v>38</v>
      </c>
      <c r="L26" s="10"/>
      <c r="M26" s="10"/>
      <c r="N26" s="10"/>
    </row>
    <row r="27" spans="2:14" ht="20.100000000000001" customHeight="1" x14ac:dyDescent="0.15">
      <c r="B27" s="121" t="s">
        <v>39</v>
      </c>
      <c r="C27" s="123"/>
      <c r="D27" s="29">
        <f>IFERROR((VLOOKUP(B27,DATAｼｰﾄ!F16:G36,2,FALSE)),"")</f>
        <v>3.7999999999999999E-2</v>
      </c>
      <c r="E27" s="29">
        <v>0.09</v>
      </c>
      <c r="F27" s="31">
        <f>IF(B27=0,"",E27/D27)</f>
        <v>2.3684210526315788</v>
      </c>
      <c r="G27" s="32"/>
      <c r="K27" s="10" t="s">
        <v>40</v>
      </c>
      <c r="L27" s="10"/>
      <c r="M27" s="10"/>
      <c r="N27" s="10"/>
    </row>
    <row r="28" spans="2:14" ht="20.100000000000001" customHeight="1" x14ac:dyDescent="0.15">
      <c r="B28" s="121"/>
      <c r="C28" s="123"/>
      <c r="D28" s="29" t="str">
        <f>IFERROR((VLOOKUP(B28,DATAｼｰﾄ!F16:G36,2,FALSE)),"")</f>
        <v/>
      </c>
      <c r="E28" s="29"/>
      <c r="F28" s="31" t="str">
        <f>IF(B28=0,"",E28/D28)</f>
        <v/>
      </c>
      <c r="G28" s="32"/>
      <c r="K28" s="10"/>
      <c r="L28" s="10"/>
      <c r="M28" s="10"/>
      <c r="N28" s="10"/>
    </row>
    <row r="29" spans="2:14" ht="20.100000000000001" customHeight="1" x14ac:dyDescent="0.15">
      <c r="B29" s="121" t="s">
        <v>41</v>
      </c>
      <c r="C29" s="122"/>
      <c r="D29" s="29">
        <f>IFERROR((VLOOKUP(B29,DATAｼｰﾄ!B48:C49,2,FALSE)),"")</f>
        <v>0.12</v>
      </c>
      <c r="E29" s="29">
        <f>E27+E28</f>
        <v>0.09</v>
      </c>
      <c r="F29" s="31"/>
      <c r="G29" s="32">
        <f>IF(B29=0,"",E29/D29)</f>
        <v>0.75</v>
      </c>
      <c r="K29" s="10"/>
      <c r="L29" s="10"/>
      <c r="M29" s="10"/>
      <c r="N29" s="10"/>
    </row>
    <row r="30" spans="2:14" ht="20.100000000000001" customHeight="1" x14ac:dyDescent="0.15">
      <c r="B30" s="121"/>
      <c r="C30" s="122"/>
      <c r="D30" s="29"/>
      <c r="E30" s="29"/>
      <c r="F30" s="31" t="str">
        <f t="shared" ref="F30:F31" si="2">IF(D30=0,"",E30/D30)</f>
        <v/>
      </c>
      <c r="G30" s="32" t="str">
        <f t="shared" ref="G30:G31" si="3">IF(D30=0,"",E30/D30)</f>
        <v/>
      </c>
      <c r="K30" s="10"/>
      <c r="L30" s="10"/>
      <c r="M30" s="10"/>
      <c r="N30" s="10"/>
    </row>
    <row r="31" spans="2:14" ht="20.100000000000001" customHeight="1" x14ac:dyDescent="0.15">
      <c r="B31" s="121"/>
      <c r="C31" s="122"/>
      <c r="D31" s="29"/>
      <c r="E31" s="29"/>
      <c r="F31" s="31" t="str">
        <f t="shared" si="2"/>
        <v/>
      </c>
      <c r="G31" s="32" t="str">
        <f t="shared" si="3"/>
        <v/>
      </c>
      <c r="K31" s="10"/>
      <c r="L31" s="10"/>
      <c r="M31" s="10"/>
      <c r="N31" s="10"/>
    </row>
    <row r="32" spans="2:14" ht="20.100000000000001" customHeight="1" x14ac:dyDescent="0.15">
      <c r="B32" s="109" t="s">
        <v>26</v>
      </c>
      <c r="C32" s="110"/>
      <c r="D32" s="33" t="s">
        <v>36</v>
      </c>
      <c r="E32" s="33" t="s">
        <v>36</v>
      </c>
      <c r="F32" s="34">
        <v>0.09</v>
      </c>
      <c r="G32" s="35">
        <f>IF(G23=0,0,0.09)</f>
        <v>0.09</v>
      </c>
      <c r="K32" s="10"/>
      <c r="L32" s="10"/>
      <c r="M32" s="10"/>
      <c r="N32" s="10"/>
    </row>
    <row r="33" spans="2:14" ht="20.100000000000001" customHeight="1" x14ac:dyDescent="0.15">
      <c r="B33" s="111" t="s">
        <v>27</v>
      </c>
      <c r="C33" s="112"/>
      <c r="D33" s="112"/>
      <c r="E33" s="113"/>
      <c r="F33" s="36">
        <f>SUM(F25:F32)</f>
        <v>2.5916028708133969</v>
      </c>
      <c r="G33" s="37">
        <f>SUM(G25:G32)</f>
        <v>0.97318181818181815</v>
      </c>
      <c r="K33" s="10"/>
      <c r="L33" s="10"/>
      <c r="M33" s="10"/>
      <c r="N33" s="10"/>
    </row>
    <row r="34" spans="2:14" ht="20.100000000000001" customHeight="1" x14ac:dyDescent="0.15">
      <c r="B34" s="111" t="s">
        <v>28</v>
      </c>
      <c r="C34" s="112"/>
      <c r="D34" s="112"/>
      <c r="E34" s="113"/>
      <c r="F34" s="38">
        <f>IF(F33=0,"0.000",1/F33)</f>
        <v>0.38586158830968625</v>
      </c>
      <c r="G34" s="39">
        <f>IF(G33=0,"0.000",1/G33)</f>
        <v>1.0275572162540869</v>
      </c>
      <c r="K34" s="10"/>
      <c r="L34" s="10"/>
      <c r="M34" s="10"/>
      <c r="N34" s="10"/>
    </row>
    <row r="35" spans="2:14" ht="20.100000000000001" customHeight="1" thickBot="1" x14ac:dyDescent="0.2">
      <c r="B35" s="114" t="s">
        <v>29</v>
      </c>
      <c r="C35" s="115"/>
      <c r="D35" s="115"/>
      <c r="E35" s="116"/>
      <c r="F35" s="117">
        <f>IF(F33=0,"",(F23*F34)+(G23*G34))</f>
        <v>0.47569897622190238</v>
      </c>
      <c r="G35" s="118"/>
      <c r="K35" s="10"/>
      <c r="L35" s="10"/>
      <c r="M35" s="10"/>
      <c r="N35" s="10"/>
    </row>
    <row r="36" spans="2:14" ht="15" customHeight="1" x14ac:dyDescent="0.15">
      <c r="K36" s="10"/>
      <c r="L36" s="10"/>
      <c r="M36" s="10"/>
      <c r="N36" s="10"/>
    </row>
    <row r="37" spans="2:14" ht="15" customHeight="1" thickBot="1" x14ac:dyDescent="0.2">
      <c r="B37" s="1" t="s">
        <v>42</v>
      </c>
      <c r="C37" s="11"/>
      <c r="K37" s="10"/>
      <c r="L37" s="10"/>
      <c r="M37" s="10"/>
      <c r="N37" s="10"/>
    </row>
    <row r="38" spans="2:14" ht="20.100000000000001" customHeight="1" thickBot="1" x14ac:dyDescent="0.2">
      <c r="B38" s="12" t="s">
        <v>43</v>
      </c>
      <c r="C38" s="13" t="s">
        <v>44</v>
      </c>
      <c r="D38" s="14" t="s">
        <v>45</v>
      </c>
      <c r="E38" s="14"/>
      <c r="F38" s="14"/>
      <c r="G38" s="15"/>
      <c r="K38" s="10" t="s">
        <v>46</v>
      </c>
      <c r="L38" s="10"/>
      <c r="M38" s="94" t="s">
        <v>8</v>
      </c>
      <c r="N38" s="95"/>
    </row>
    <row r="39" spans="2:14" ht="20.100000000000001" customHeight="1" x14ac:dyDescent="0.15">
      <c r="B39" s="96" t="s">
        <v>0</v>
      </c>
      <c r="C39" s="97"/>
      <c r="D39" s="100" t="s">
        <v>9</v>
      </c>
      <c r="E39" s="100"/>
      <c r="F39" s="16" t="s">
        <v>10</v>
      </c>
      <c r="G39" s="17" t="s">
        <v>11</v>
      </c>
      <c r="K39" s="94" t="s">
        <v>47</v>
      </c>
      <c r="L39" s="95"/>
      <c r="M39" s="18" t="s">
        <v>10</v>
      </c>
      <c r="N39" s="18" t="s">
        <v>14</v>
      </c>
    </row>
    <row r="40" spans="2:14" ht="20.100000000000001" customHeight="1" x14ac:dyDescent="0.15">
      <c r="B40" s="98"/>
      <c r="C40" s="99"/>
      <c r="D40" s="101" t="s">
        <v>15</v>
      </c>
      <c r="E40" s="102"/>
      <c r="F40" s="19">
        <f>VLOOKUP(C38,$L$40:$N$41,2,FALSE)</f>
        <v>0.83</v>
      </c>
      <c r="G40" s="20">
        <f>VLOOKUP(C38,$L$40:$N$41,3,FALSE)</f>
        <v>0.17</v>
      </c>
      <c r="K40" s="46"/>
      <c r="L40" s="47" t="s">
        <v>44</v>
      </c>
      <c r="M40" s="18">
        <v>0.83</v>
      </c>
      <c r="N40" s="18">
        <v>0.17</v>
      </c>
    </row>
    <row r="41" spans="2:14" ht="30" customHeight="1" thickBot="1" x14ac:dyDescent="0.2">
      <c r="B41" s="105"/>
      <c r="C41" s="106"/>
      <c r="D41" s="23" t="s">
        <v>17</v>
      </c>
      <c r="E41" s="24" t="s">
        <v>18</v>
      </c>
      <c r="F41" s="107" t="s">
        <v>48</v>
      </c>
      <c r="G41" s="108"/>
      <c r="K41" s="46"/>
      <c r="L41" s="47" t="s">
        <v>49</v>
      </c>
      <c r="M41" s="18">
        <v>0.77</v>
      </c>
      <c r="N41" s="18">
        <v>0.23</v>
      </c>
    </row>
    <row r="42" spans="2:14" ht="20.100000000000001" customHeight="1" x14ac:dyDescent="0.15">
      <c r="B42" s="119" t="s">
        <v>20</v>
      </c>
      <c r="C42" s="120"/>
      <c r="D42" s="25" t="s">
        <v>50</v>
      </c>
      <c r="E42" s="25" t="s">
        <v>50</v>
      </c>
      <c r="F42" s="26">
        <v>0.11</v>
      </c>
      <c r="G42" s="27">
        <f>IF(G40=0,0,0.11)</f>
        <v>0.11</v>
      </c>
      <c r="K42" s="10"/>
      <c r="L42" s="10"/>
      <c r="M42" s="10"/>
      <c r="N42" s="10"/>
    </row>
    <row r="43" spans="2:14" ht="20.100000000000001" customHeight="1" x14ac:dyDescent="0.15">
      <c r="B43" s="121"/>
      <c r="C43" s="122"/>
      <c r="D43" s="48" t="str">
        <f>IFERROR(VLOOKUP(B43,DATAｼｰﾄ!B50:C53,2,FALSE),"")</f>
        <v/>
      </c>
      <c r="E43" s="30"/>
      <c r="F43" s="31" t="str">
        <f>IF(B43=0,"",E43/D43)</f>
        <v/>
      </c>
      <c r="G43" s="32" t="str">
        <f>IF(B43=0,"",E43/D43)</f>
        <v/>
      </c>
      <c r="L43" s="49"/>
      <c r="M43" s="10"/>
      <c r="N43" s="10"/>
    </row>
    <row r="44" spans="2:14" ht="20.100000000000001" customHeight="1" x14ac:dyDescent="0.15">
      <c r="B44" s="121" t="s">
        <v>168</v>
      </c>
      <c r="C44" s="123"/>
      <c r="D44" s="29">
        <f>IFERROR((VLOOKUP(B44,DATAｼｰﾄ!I16:J34,2,FALSE)),"")</f>
        <v>3.7999999999999999E-2</v>
      </c>
      <c r="E44" s="29">
        <v>0.105</v>
      </c>
      <c r="F44" s="31">
        <f>IF(B44=0,"",E44/D44)</f>
        <v>2.763157894736842</v>
      </c>
      <c r="G44" s="32"/>
      <c r="K44" s="10" t="s">
        <v>51</v>
      </c>
      <c r="L44" s="10"/>
      <c r="M44" s="10"/>
      <c r="N44" s="10"/>
    </row>
    <row r="45" spans="2:14" ht="20.100000000000001" customHeight="1" x14ac:dyDescent="0.15">
      <c r="B45" s="121" t="s">
        <v>41</v>
      </c>
      <c r="C45" s="122"/>
      <c r="D45" s="50">
        <f>IFERROR(VLOOKUP(B45,DATAｼｰﾄ!B48:C49,2,FALSE),"")</f>
        <v>0.12</v>
      </c>
      <c r="E45" s="29">
        <f>E44</f>
        <v>0.105</v>
      </c>
      <c r="F45" s="31"/>
      <c r="G45" s="32">
        <f>IF(B45=0,"",E45/D45)</f>
        <v>0.875</v>
      </c>
      <c r="I45" s="51" t="s">
        <v>52</v>
      </c>
      <c r="K45" s="10" t="s">
        <v>53</v>
      </c>
      <c r="L45" s="10"/>
      <c r="M45" s="10"/>
      <c r="N45" s="10"/>
    </row>
    <row r="46" spans="2:14" ht="20.100000000000001" customHeight="1" thickBot="1" x14ac:dyDescent="0.2">
      <c r="B46" s="121"/>
      <c r="C46" s="122"/>
      <c r="D46" s="50" t="str">
        <f>IFERROR(VLOOKUP(B46,DATAｼｰﾄ!B50:C56,2,FALSE),"")</f>
        <v/>
      </c>
      <c r="E46" s="29"/>
      <c r="F46" s="31" t="str">
        <f>IF(B46=0,"",E46/D46)</f>
        <v/>
      </c>
      <c r="G46" s="32" t="str">
        <f>IF(B46=0,"",E46/D46)</f>
        <v/>
      </c>
      <c r="I46" s="51" t="s">
        <v>55</v>
      </c>
      <c r="K46" s="52"/>
      <c r="L46" s="10"/>
      <c r="M46" s="10"/>
      <c r="N46" s="10"/>
    </row>
    <row r="47" spans="2:14" ht="20.100000000000001" customHeight="1" thickBot="1" x14ac:dyDescent="0.2">
      <c r="B47" s="121"/>
      <c r="C47" s="123"/>
      <c r="D47" s="29" t="str">
        <f>IFERROR((VLOOKUP(B47,DATAｼｰﾄ!I16:J34,2,FALSE)),"")</f>
        <v/>
      </c>
      <c r="E47" s="29"/>
      <c r="F47" s="31" t="str">
        <f>IF(B47=0,"",E47/D47*H47)</f>
        <v/>
      </c>
      <c r="G47" s="32" t="str">
        <f>F47</f>
        <v/>
      </c>
      <c r="H47" s="53">
        <v>0.9</v>
      </c>
      <c r="I47" s="124" t="s">
        <v>56</v>
      </c>
      <c r="K47" s="52" t="s">
        <v>57</v>
      </c>
      <c r="L47" s="10"/>
      <c r="M47" s="10"/>
      <c r="N47" s="10"/>
    </row>
    <row r="48" spans="2:14" ht="20.100000000000001" customHeight="1" x14ac:dyDescent="0.15">
      <c r="B48" s="109" t="s">
        <v>26</v>
      </c>
      <c r="C48" s="110"/>
      <c r="D48" s="33" t="s">
        <v>143</v>
      </c>
      <c r="E48" s="33" t="s">
        <v>143</v>
      </c>
      <c r="F48" s="34">
        <v>0.11</v>
      </c>
      <c r="G48" s="35">
        <f>IF(G40=0,0,0.11)</f>
        <v>0.11</v>
      </c>
      <c r="I48" s="124"/>
      <c r="K48" s="52" t="s">
        <v>58</v>
      </c>
      <c r="L48" s="10"/>
      <c r="M48" s="10"/>
      <c r="N48" s="10"/>
    </row>
    <row r="49" spans="2:14" ht="20.100000000000001" customHeight="1" x14ac:dyDescent="0.15">
      <c r="B49" s="111" t="s">
        <v>27</v>
      </c>
      <c r="C49" s="112"/>
      <c r="D49" s="112"/>
      <c r="E49" s="113"/>
      <c r="F49" s="36">
        <f>SUM(F42:F48)</f>
        <v>2.9831578947368418</v>
      </c>
      <c r="G49" s="37">
        <f>SUM(G42:G48)</f>
        <v>1.095</v>
      </c>
      <c r="I49" s="125" t="s">
        <v>59</v>
      </c>
      <c r="J49" s="54"/>
      <c r="K49" s="54" t="s">
        <v>144</v>
      </c>
      <c r="L49" s="55">
        <v>0.9</v>
      </c>
      <c r="M49" s="10"/>
      <c r="N49" s="10"/>
    </row>
    <row r="50" spans="2:14" ht="20.100000000000001" customHeight="1" x14ac:dyDescent="0.15">
      <c r="B50" s="111" t="s">
        <v>28</v>
      </c>
      <c r="C50" s="112"/>
      <c r="D50" s="112"/>
      <c r="E50" s="113"/>
      <c r="F50" s="38">
        <f>IF(F49=0,"0.000",1/F49)</f>
        <v>0.33521524347212422</v>
      </c>
      <c r="G50" s="39">
        <f>IF(G49=0,"0.000",1/G49)</f>
        <v>0.91324200913242015</v>
      </c>
      <c r="I50" s="126"/>
      <c r="J50" s="54"/>
      <c r="K50" s="54" t="s">
        <v>60</v>
      </c>
      <c r="L50" s="55">
        <v>1</v>
      </c>
      <c r="M50" s="10"/>
      <c r="N50" s="10"/>
    </row>
    <row r="51" spans="2:14" ht="20.100000000000001" customHeight="1" thickBot="1" x14ac:dyDescent="0.2">
      <c r="B51" s="114" t="s">
        <v>29</v>
      </c>
      <c r="C51" s="115"/>
      <c r="D51" s="115"/>
      <c r="E51" s="116"/>
      <c r="F51" s="117">
        <f>IF(F49=0,"",(F40*F50)+(G40*G50))</f>
        <v>0.4334797936343745</v>
      </c>
      <c r="G51" s="118"/>
      <c r="K51" s="10"/>
      <c r="L51" s="56" t="s">
        <v>61</v>
      </c>
      <c r="M51" s="10"/>
      <c r="N51" s="10"/>
    </row>
    <row r="52" spans="2:14" ht="18" customHeight="1" x14ac:dyDescent="0.15"/>
    <row r="53" spans="2:14" ht="15" customHeight="1" thickBot="1" x14ac:dyDescent="0.2">
      <c r="B53" s="1" t="s">
        <v>62</v>
      </c>
      <c r="C53" s="11"/>
    </row>
    <row r="54" spans="2:14" ht="20.100000000000001" customHeight="1" thickBot="1" x14ac:dyDescent="0.2">
      <c r="B54" s="12" t="s">
        <v>140</v>
      </c>
      <c r="C54" s="13" t="s">
        <v>63</v>
      </c>
      <c r="D54" s="14" t="s">
        <v>141</v>
      </c>
      <c r="E54" s="14"/>
      <c r="F54" s="14"/>
      <c r="G54" s="15"/>
      <c r="K54" s="10" t="s">
        <v>64</v>
      </c>
      <c r="L54" s="10"/>
      <c r="M54" s="94" t="s">
        <v>8</v>
      </c>
      <c r="N54" s="95"/>
    </row>
    <row r="55" spans="2:14" ht="20.100000000000001" customHeight="1" x14ac:dyDescent="0.15">
      <c r="B55" s="96" t="s">
        <v>0</v>
      </c>
      <c r="C55" s="97"/>
      <c r="D55" s="100" t="s">
        <v>9</v>
      </c>
      <c r="E55" s="100"/>
      <c r="F55" s="16" t="s">
        <v>10</v>
      </c>
      <c r="G55" s="17" t="s">
        <v>11</v>
      </c>
      <c r="K55" s="94" t="s">
        <v>65</v>
      </c>
      <c r="L55" s="95"/>
      <c r="M55" s="18" t="s">
        <v>10</v>
      </c>
      <c r="N55" s="18" t="s">
        <v>14</v>
      </c>
    </row>
    <row r="56" spans="2:14" ht="20.100000000000001" customHeight="1" x14ac:dyDescent="0.15">
      <c r="B56" s="98"/>
      <c r="C56" s="99"/>
      <c r="D56" s="101" t="s">
        <v>15</v>
      </c>
      <c r="E56" s="102"/>
      <c r="F56" s="19">
        <f>VLOOKUP(C54,$L$56:$N$59,2,FALSE)</f>
        <v>0.85</v>
      </c>
      <c r="G56" s="20">
        <f>VLOOKUP(C54,$L$56:$N$59,3,FALSE)</f>
        <v>0.15</v>
      </c>
      <c r="K56" s="57"/>
      <c r="L56" s="58" t="s">
        <v>63</v>
      </c>
      <c r="M56" s="18">
        <v>0.85</v>
      </c>
      <c r="N56" s="18">
        <v>0.15</v>
      </c>
    </row>
    <row r="57" spans="2:14" ht="30" customHeight="1" thickBot="1" x14ac:dyDescent="0.2">
      <c r="B57" s="105"/>
      <c r="C57" s="106"/>
      <c r="D57" s="23" t="s">
        <v>17</v>
      </c>
      <c r="E57" s="24" t="s">
        <v>18</v>
      </c>
      <c r="F57" s="107" t="s">
        <v>142</v>
      </c>
      <c r="G57" s="108"/>
      <c r="K57" s="46"/>
      <c r="L57" s="47" t="s">
        <v>66</v>
      </c>
      <c r="M57" s="21">
        <v>0.8</v>
      </c>
      <c r="N57" s="21">
        <v>0.2</v>
      </c>
    </row>
    <row r="58" spans="2:14" ht="20.100000000000001" customHeight="1" x14ac:dyDescent="0.15">
      <c r="B58" s="119" t="s">
        <v>20</v>
      </c>
      <c r="C58" s="120"/>
      <c r="D58" s="25" t="s">
        <v>143</v>
      </c>
      <c r="E58" s="25" t="s">
        <v>143</v>
      </c>
      <c r="F58" s="59">
        <v>0.15</v>
      </c>
      <c r="G58" s="60">
        <f>IF(G56=0,0,0.15)</f>
        <v>0.15</v>
      </c>
      <c r="K58" s="46"/>
      <c r="L58" s="47" t="s">
        <v>67</v>
      </c>
      <c r="M58" s="21">
        <v>0.7</v>
      </c>
      <c r="N58" s="21">
        <v>0.3</v>
      </c>
    </row>
    <row r="59" spans="2:14" ht="20.100000000000001" customHeight="1" x14ac:dyDescent="0.15">
      <c r="B59" s="121"/>
      <c r="C59" s="122"/>
      <c r="D59" s="50" t="str">
        <f>IFERROR(VLOOKUP(B59,DATAｼｰﾄ!B42:C48,2,FALSE),"")</f>
        <v/>
      </c>
      <c r="E59" s="29"/>
      <c r="F59" s="31" t="str">
        <f>IF(B59=0,"",E59/D59)</f>
        <v/>
      </c>
      <c r="G59" s="32" t="str">
        <f>IF(B59=0,"",E59/D59)</f>
        <v/>
      </c>
      <c r="K59" s="46"/>
      <c r="L59" s="47" t="s">
        <v>68</v>
      </c>
      <c r="M59" s="18">
        <v>0.87</v>
      </c>
      <c r="N59" s="18">
        <v>0.13</v>
      </c>
    </row>
    <row r="60" spans="2:14" ht="20.100000000000001" customHeight="1" x14ac:dyDescent="0.15">
      <c r="B60" s="121" t="s">
        <v>54</v>
      </c>
      <c r="C60" s="122"/>
      <c r="D60" s="50">
        <f>IFERROR(VLOOKUP(B60,DATAｼｰﾄ!B42:C48,2,FALSE),"")</f>
        <v>0.16</v>
      </c>
      <c r="E60" s="29">
        <v>2.4E-2</v>
      </c>
      <c r="F60" s="31">
        <f>IF(B60=0,"",E60/D60)</f>
        <v>0.15</v>
      </c>
      <c r="G60" s="32">
        <f>IF(B60=0,"",E60/D60)</f>
        <v>0.15</v>
      </c>
    </row>
    <row r="61" spans="2:14" ht="20.100000000000001" customHeight="1" x14ac:dyDescent="0.15">
      <c r="B61" s="121" t="s">
        <v>76</v>
      </c>
      <c r="C61" s="122"/>
      <c r="D61" s="50">
        <f>IFERROR(VLOOKUP(B61,DATAｼｰﾄ!L16:M32,2,FALSE),"")</f>
        <v>3.5999999999999997E-2</v>
      </c>
      <c r="E61" s="29">
        <v>0.105</v>
      </c>
      <c r="F61" s="31">
        <f>IF(B61=0,"",E61/D61)</f>
        <v>2.916666666666667</v>
      </c>
      <c r="G61" s="32"/>
      <c r="K61" s="10" t="s">
        <v>69</v>
      </c>
    </row>
    <row r="62" spans="2:14" ht="20.100000000000001" customHeight="1" x14ac:dyDescent="0.15">
      <c r="B62" s="121" t="s">
        <v>41</v>
      </c>
      <c r="C62" s="122"/>
      <c r="D62" s="50">
        <f>IFERROR(VLOOKUP(B62,DATAｼｰﾄ!B48:C49,2,FALSE),"")</f>
        <v>0.12</v>
      </c>
      <c r="E62" s="29">
        <f>E61</f>
        <v>0.105</v>
      </c>
      <c r="F62" s="31"/>
      <c r="G62" s="32">
        <f>IF(B62=0,"",E62/D62)</f>
        <v>0.875</v>
      </c>
      <c r="K62" s="10" t="s">
        <v>70</v>
      </c>
    </row>
    <row r="63" spans="2:14" ht="20.100000000000001" customHeight="1" x14ac:dyDescent="0.15">
      <c r="B63" s="121"/>
      <c r="C63" s="122"/>
      <c r="D63" s="29"/>
      <c r="E63" s="29"/>
      <c r="F63" s="31" t="str">
        <f t="shared" ref="F63:F64" si="4">IF(D63=0,"",E63/D63)</f>
        <v/>
      </c>
      <c r="G63" s="32" t="str">
        <f t="shared" ref="G63:G64" si="5">IF(D63=0,"",E63/D63)</f>
        <v/>
      </c>
    </row>
    <row r="64" spans="2:14" ht="20.100000000000001" customHeight="1" x14ac:dyDescent="0.15">
      <c r="B64" s="121"/>
      <c r="C64" s="122"/>
      <c r="D64" s="29"/>
      <c r="E64" s="29"/>
      <c r="F64" s="31" t="str">
        <f t="shared" si="4"/>
        <v/>
      </c>
      <c r="G64" s="32" t="str">
        <f t="shared" si="5"/>
        <v/>
      </c>
    </row>
    <row r="65" spans="2:14" ht="20.100000000000001" customHeight="1" x14ac:dyDescent="0.15">
      <c r="B65" s="109" t="s">
        <v>26</v>
      </c>
      <c r="C65" s="110"/>
      <c r="D65" s="33" t="s">
        <v>143</v>
      </c>
      <c r="E65" s="33" t="s">
        <v>143</v>
      </c>
      <c r="F65" s="61">
        <v>0.15</v>
      </c>
      <c r="G65" s="62">
        <f>IF(G56=0,0,0.15)</f>
        <v>0.15</v>
      </c>
    </row>
    <row r="66" spans="2:14" ht="20.100000000000001" customHeight="1" x14ac:dyDescent="0.15">
      <c r="B66" s="111" t="s">
        <v>27</v>
      </c>
      <c r="C66" s="112"/>
      <c r="D66" s="112"/>
      <c r="E66" s="113"/>
      <c r="F66" s="36">
        <f>SUM(F58:F65)</f>
        <v>3.3666666666666667</v>
      </c>
      <c r="G66" s="37">
        <f>SUM(G58:G65)</f>
        <v>1.325</v>
      </c>
    </row>
    <row r="67" spans="2:14" ht="20.100000000000001" customHeight="1" x14ac:dyDescent="0.15">
      <c r="B67" s="111" t="s">
        <v>28</v>
      </c>
      <c r="C67" s="112"/>
      <c r="D67" s="112"/>
      <c r="E67" s="113"/>
      <c r="F67" s="38">
        <f>IF(F66=0,"0.000",1/F66)</f>
        <v>0.29702970297029702</v>
      </c>
      <c r="G67" s="39">
        <f>IF(G66=0,"0.000",1/G66)</f>
        <v>0.75471698113207553</v>
      </c>
    </row>
    <row r="68" spans="2:14" ht="20.100000000000001" customHeight="1" thickBot="1" x14ac:dyDescent="0.2">
      <c r="B68" s="114" t="s">
        <v>29</v>
      </c>
      <c r="C68" s="115"/>
      <c r="D68" s="115"/>
      <c r="E68" s="116"/>
      <c r="F68" s="117">
        <f>IF(F66=0,"",(F56*F67)+(G56*G67))</f>
        <v>0.36568279469456377</v>
      </c>
      <c r="G68" s="118"/>
    </row>
    <row r="70" spans="2:14" ht="20.100000000000001" customHeight="1" thickBot="1" x14ac:dyDescent="0.2">
      <c r="B70" s="1" t="s">
        <v>71</v>
      </c>
      <c r="C70" s="11"/>
    </row>
    <row r="71" spans="2:14" ht="20.100000000000001" customHeight="1" thickBot="1" x14ac:dyDescent="0.2">
      <c r="B71" s="12" t="s">
        <v>140</v>
      </c>
      <c r="C71" s="13" t="s">
        <v>72</v>
      </c>
      <c r="D71" s="14" t="s">
        <v>141</v>
      </c>
      <c r="E71" s="14"/>
      <c r="F71" s="14"/>
      <c r="G71" s="15"/>
    </row>
    <row r="72" spans="2:14" ht="20.100000000000001" customHeight="1" x14ac:dyDescent="0.15">
      <c r="B72" s="96" t="s">
        <v>0</v>
      </c>
      <c r="C72" s="97"/>
      <c r="D72" s="100" t="s">
        <v>9</v>
      </c>
      <c r="E72" s="100"/>
      <c r="F72" s="16" t="s">
        <v>10</v>
      </c>
      <c r="G72" s="17" t="s">
        <v>11</v>
      </c>
    </row>
    <row r="73" spans="2:14" ht="20.100000000000001" customHeight="1" x14ac:dyDescent="0.15">
      <c r="B73" s="98"/>
      <c r="C73" s="99"/>
      <c r="D73" s="101" t="s">
        <v>15</v>
      </c>
      <c r="E73" s="102"/>
      <c r="F73" s="19">
        <f>VLOOKUP(C71,$L$75:$N$77,2,FALSE)</f>
        <v>0.85</v>
      </c>
      <c r="G73" s="20">
        <f>VLOOKUP(C71,$L$75:$N$77,3,FALSE)</f>
        <v>0.15</v>
      </c>
      <c r="K73" s="10" t="s">
        <v>73</v>
      </c>
      <c r="L73" s="10"/>
      <c r="M73" s="94" t="s">
        <v>8</v>
      </c>
      <c r="N73" s="95"/>
    </row>
    <row r="74" spans="2:14" ht="30" customHeight="1" thickBot="1" x14ac:dyDescent="0.2">
      <c r="B74" s="127"/>
      <c r="C74" s="128"/>
      <c r="D74" s="23" t="s">
        <v>17</v>
      </c>
      <c r="E74" s="24" t="s">
        <v>18</v>
      </c>
      <c r="F74" s="107" t="s">
        <v>142</v>
      </c>
      <c r="G74" s="108"/>
      <c r="K74" s="94" t="s">
        <v>65</v>
      </c>
      <c r="L74" s="95"/>
      <c r="M74" s="18" t="s">
        <v>10</v>
      </c>
      <c r="N74" s="18" t="s">
        <v>14</v>
      </c>
    </row>
    <row r="75" spans="2:14" ht="20.100000000000001" customHeight="1" x14ac:dyDescent="0.15">
      <c r="B75" s="119" t="s">
        <v>20</v>
      </c>
      <c r="C75" s="120"/>
      <c r="D75" s="25" t="s">
        <v>143</v>
      </c>
      <c r="E75" s="25" t="s">
        <v>143</v>
      </c>
      <c r="F75" s="59">
        <v>0.15</v>
      </c>
      <c r="G75" s="60">
        <f>IF(G73=0,0,0.15)</f>
        <v>0.15</v>
      </c>
      <c r="K75" s="57"/>
      <c r="L75" s="58" t="s">
        <v>72</v>
      </c>
      <c r="M75" s="18">
        <v>0.85</v>
      </c>
      <c r="N75" s="18">
        <v>0.15</v>
      </c>
    </row>
    <row r="76" spans="2:14" ht="20.100000000000001" customHeight="1" x14ac:dyDescent="0.15">
      <c r="B76" s="121"/>
      <c r="C76" s="122"/>
      <c r="D76" s="50" t="str">
        <f>IFERROR(VLOOKUP(B76,DATAｼｰﾄ!B42:C48,2,FALSE),"")</f>
        <v/>
      </c>
      <c r="E76" s="29"/>
      <c r="F76" s="31" t="str">
        <f>IF(B76=0,"",E76/D76)</f>
        <v/>
      </c>
      <c r="G76" s="32" t="str">
        <f>IF(B76=0,"",E76/D76)</f>
        <v/>
      </c>
      <c r="K76" s="46"/>
      <c r="L76" s="47" t="s">
        <v>74</v>
      </c>
      <c r="M76" s="21">
        <v>0.8</v>
      </c>
      <c r="N76" s="21">
        <v>0.2</v>
      </c>
    </row>
    <row r="77" spans="2:14" ht="20.100000000000001" customHeight="1" x14ac:dyDescent="0.15">
      <c r="B77" s="121" t="s">
        <v>54</v>
      </c>
      <c r="C77" s="122"/>
      <c r="D77" s="50">
        <f>IFERROR(VLOOKUP(B77,DATAｼｰﾄ!B42:C48,2,FALSE),"")</f>
        <v>0.16</v>
      </c>
      <c r="E77" s="29">
        <v>2.4E-2</v>
      </c>
      <c r="F77" s="31">
        <f>IF(B77=0,"",E77/D77)</f>
        <v>0.15</v>
      </c>
      <c r="G77" s="32">
        <f>IF(B77=0,"",E77/D77)</f>
        <v>0.15</v>
      </c>
      <c r="K77" s="46"/>
      <c r="L77" s="47" t="s">
        <v>75</v>
      </c>
      <c r="M77" s="18">
        <v>0.87</v>
      </c>
      <c r="N77" s="18">
        <v>0.13</v>
      </c>
    </row>
    <row r="78" spans="2:14" ht="20.100000000000001" customHeight="1" x14ac:dyDescent="0.15">
      <c r="B78" s="121" t="s">
        <v>76</v>
      </c>
      <c r="C78" s="122"/>
      <c r="D78" s="50">
        <f>IFERROR(VLOOKUP(B78,DATAｼｰﾄ!L16:M32,2,FALSE),"")</f>
        <v>3.5999999999999997E-2</v>
      </c>
      <c r="E78" s="29">
        <v>0.12</v>
      </c>
      <c r="F78" s="31">
        <f>IF(B78=0,"",E78/D78)</f>
        <v>3.3333333333333335</v>
      </c>
      <c r="G78" s="32"/>
    </row>
    <row r="79" spans="2:14" ht="20.100000000000001" customHeight="1" x14ac:dyDescent="0.15">
      <c r="B79" s="121" t="s">
        <v>41</v>
      </c>
      <c r="C79" s="122"/>
      <c r="D79" s="50">
        <f>IFERROR(VLOOKUP(B79,DATAｼｰﾄ!B48:C49,2,FALSE),"")</f>
        <v>0.12</v>
      </c>
      <c r="E79" s="29">
        <f>E78</f>
        <v>0.12</v>
      </c>
      <c r="F79" s="31"/>
      <c r="G79" s="32">
        <f>IF(B79=0,"",E79/D79)</f>
        <v>1</v>
      </c>
      <c r="K79" s="10" t="s">
        <v>77</v>
      </c>
    </row>
    <row r="80" spans="2:14" ht="20.100000000000001" customHeight="1" x14ac:dyDescent="0.15">
      <c r="B80" s="121"/>
      <c r="C80" s="122"/>
      <c r="D80" s="29"/>
      <c r="E80" s="29"/>
      <c r="F80" s="31" t="str">
        <f t="shared" ref="F80:F81" si="6">IF(D80=0,"",E80/D80)</f>
        <v/>
      </c>
      <c r="G80" s="32" t="str">
        <f t="shared" ref="G80:G81" si="7">IF(D80=0,"",E80/D80)</f>
        <v/>
      </c>
      <c r="K80" s="10" t="s">
        <v>78</v>
      </c>
    </row>
    <row r="81" spans="2:11" ht="20.100000000000001" customHeight="1" x14ac:dyDescent="0.15">
      <c r="B81" s="121"/>
      <c r="C81" s="123"/>
      <c r="D81" s="29"/>
      <c r="E81" s="29"/>
      <c r="F81" s="31" t="str">
        <f t="shared" si="6"/>
        <v/>
      </c>
      <c r="G81" s="32" t="str">
        <f t="shared" si="7"/>
        <v/>
      </c>
      <c r="K81" s="10"/>
    </row>
    <row r="82" spans="2:11" ht="20.100000000000001" customHeight="1" x14ac:dyDescent="0.15">
      <c r="B82" s="109" t="s">
        <v>26</v>
      </c>
      <c r="C82" s="110"/>
      <c r="D82" s="33" t="s">
        <v>143</v>
      </c>
      <c r="E82" s="33" t="s">
        <v>143</v>
      </c>
      <c r="F82" s="61">
        <v>0.04</v>
      </c>
      <c r="G82" s="62">
        <f>IF(G76=0,0,0.04)</f>
        <v>0.04</v>
      </c>
    </row>
    <row r="83" spans="2:11" ht="20.100000000000001" customHeight="1" x14ac:dyDescent="0.15">
      <c r="B83" s="111" t="s">
        <v>27</v>
      </c>
      <c r="C83" s="112"/>
      <c r="D83" s="112"/>
      <c r="E83" s="113"/>
      <c r="F83" s="36">
        <f>SUM(F75:F82)</f>
        <v>3.6733333333333333</v>
      </c>
      <c r="G83" s="37">
        <f>SUM(G75:G82)</f>
        <v>1.34</v>
      </c>
    </row>
    <row r="84" spans="2:11" ht="20.100000000000001" customHeight="1" x14ac:dyDescent="0.15">
      <c r="B84" s="111" t="s">
        <v>28</v>
      </c>
      <c r="C84" s="112"/>
      <c r="D84" s="112"/>
      <c r="E84" s="113"/>
      <c r="F84" s="38">
        <f>IF(F83=0,"0.000",1/F83)</f>
        <v>0.27223230490018147</v>
      </c>
      <c r="G84" s="39">
        <f>IF(G83=0,"0.000",1/G83)</f>
        <v>0.74626865671641784</v>
      </c>
    </row>
    <row r="85" spans="2:11" ht="20.100000000000001" customHeight="1" thickBot="1" x14ac:dyDescent="0.2">
      <c r="B85" s="114" t="s">
        <v>29</v>
      </c>
      <c r="C85" s="115"/>
      <c r="D85" s="115"/>
      <c r="E85" s="116"/>
      <c r="F85" s="117">
        <f>IF(F83=0,"",(F73*F84)+(G73*G84))</f>
        <v>0.34333775767261693</v>
      </c>
      <c r="G85" s="118"/>
    </row>
    <row r="87" spans="2:11" ht="15" customHeight="1" thickBot="1" x14ac:dyDescent="0.2">
      <c r="B87" s="1" t="s">
        <v>79</v>
      </c>
      <c r="C87" s="11"/>
    </row>
    <row r="88" spans="2:11" ht="20.100000000000001" customHeight="1" thickBot="1" x14ac:dyDescent="0.2">
      <c r="B88" s="12" t="s">
        <v>140</v>
      </c>
      <c r="C88" s="13" t="s">
        <v>80</v>
      </c>
      <c r="D88" s="14" t="s">
        <v>141</v>
      </c>
      <c r="E88" s="14"/>
      <c r="F88" s="14"/>
      <c r="G88" s="15"/>
    </row>
    <row r="89" spans="2:11" ht="20.100000000000001" customHeight="1" x14ac:dyDescent="0.15">
      <c r="B89" s="96" t="s">
        <v>0</v>
      </c>
      <c r="C89" s="97"/>
      <c r="D89" s="100" t="s">
        <v>9</v>
      </c>
      <c r="E89" s="100"/>
      <c r="F89" s="16" t="s">
        <v>10</v>
      </c>
      <c r="G89" s="17" t="s">
        <v>143</v>
      </c>
    </row>
    <row r="90" spans="2:11" ht="20.100000000000001" customHeight="1" x14ac:dyDescent="0.15">
      <c r="B90" s="98"/>
      <c r="C90" s="99"/>
      <c r="D90" s="101" t="s">
        <v>15</v>
      </c>
      <c r="E90" s="102"/>
      <c r="F90" s="19">
        <v>1</v>
      </c>
      <c r="G90" s="63" t="s">
        <v>143</v>
      </c>
    </row>
    <row r="91" spans="2:11" ht="30" customHeight="1" thickBot="1" x14ac:dyDescent="0.2">
      <c r="B91" s="129" t="s">
        <v>81</v>
      </c>
      <c r="C91" s="130"/>
      <c r="D91" s="23" t="s">
        <v>17</v>
      </c>
      <c r="E91" s="24" t="s">
        <v>18</v>
      </c>
      <c r="F91" s="107" t="s">
        <v>142</v>
      </c>
      <c r="G91" s="108"/>
    </row>
    <row r="92" spans="2:11" ht="20.100000000000001" customHeight="1" x14ac:dyDescent="0.15">
      <c r="B92" s="119" t="s">
        <v>20</v>
      </c>
      <c r="C92" s="120"/>
      <c r="D92" s="25" t="s">
        <v>143</v>
      </c>
      <c r="E92" s="25" t="s">
        <v>143</v>
      </c>
      <c r="F92" s="59">
        <v>0.11</v>
      </c>
      <c r="G92" s="64" t="s">
        <v>82</v>
      </c>
    </row>
    <row r="93" spans="2:11" ht="20.100000000000001" customHeight="1" x14ac:dyDescent="0.15">
      <c r="B93" s="121" t="s">
        <v>145</v>
      </c>
      <c r="C93" s="123"/>
      <c r="D93" s="29">
        <f>VLOOKUP(B93,DATAｼｰﾄ!B57:C57,2,FALSE)</f>
        <v>1.6</v>
      </c>
      <c r="E93" s="29">
        <v>0.15</v>
      </c>
      <c r="F93" s="31">
        <f t="shared" ref="F93:F95" si="8">IF(D93=0,"",E93/D93)</f>
        <v>9.3749999999999986E-2</v>
      </c>
      <c r="G93" s="65" t="s">
        <v>82</v>
      </c>
    </row>
    <row r="94" spans="2:11" ht="20.100000000000001" customHeight="1" x14ac:dyDescent="0.15">
      <c r="B94" s="121"/>
      <c r="C94" s="123"/>
      <c r="D94" s="29" t="str">
        <f>IFERROR(VLOOKUP(B94,DATAｼｰﾄ!L30:M33,2,FALSE),"")</f>
        <v/>
      </c>
      <c r="E94" s="29"/>
      <c r="F94" s="31" t="str">
        <f>IF(B94=0,"",E94/D94)</f>
        <v/>
      </c>
      <c r="G94" s="65" t="s">
        <v>82</v>
      </c>
    </row>
    <row r="95" spans="2:11" ht="20.100000000000001" customHeight="1" x14ac:dyDescent="0.15">
      <c r="B95" s="121"/>
      <c r="C95" s="122"/>
      <c r="D95" s="29"/>
      <c r="E95" s="29"/>
      <c r="F95" s="31" t="str">
        <f t="shared" si="8"/>
        <v/>
      </c>
      <c r="G95" s="65" t="s">
        <v>82</v>
      </c>
    </row>
    <row r="96" spans="2:11" ht="20.100000000000001" customHeight="1" x14ac:dyDescent="0.15">
      <c r="B96" s="109" t="s">
        <v>83</v>
      </c>
      <c r="C96" s="110"/>
      <c r="D96" s="33" t="s">
        <v>143</v>
      </c>
      <c r="E96" s="33" t="s">
        <v>143</v>
      </c>
      <c r="F96" s="61">
        <v>0.04</v>
      </c>
      <c r="G96" s="66" t="s">
        <v>82</v>
      </c>
    </row>
    <row r="97" spans="2:7" ht="20.100000000000001" customHeight="1" x14ac:dyDescent="0.15">
      <c r="B97" s="111" t="s">
        <v>27</v>
      </c>
      <c r="C97" s="112"/>
      <c r="D97" s="112"/>
      <c r="E97" s="113"/>
      <c r="F97" s="36">
        <f>SUM(F92:F96)</f>
        <v>0.24374999999999999</v>
      </c>
      <c r="G97" s="37">
        <f>SUM(G92:G96)</f>
        <v>0</v>
      </c>
    </row>
    <row r="98" spans="2:7" ht="20.100000000000001" customHeight="1" x14ac:dyDescent="0.15">
      <c r="B98" s="111" t="s">
        <v>28</v>
      </c>
      <c r="C98" s="112"/>
      <c r="D98" s="112"/>
      <c r="E98" s="113"/>
      <c r="F98" s="38">
        <f>IF(F97=0,"0.000",1/F97)</f>
        <v>4.1025641025641031</v>
      </c>
      <c r="G98" s="39" t="str">
        <f>IF(G97=0,"0.000",1/G97)</f>
        <v>0.000</v>
      </c>
    </row>
    <row r="99" spans="2:7" ht="20.100000000000001" customHeight="1" thickBot="1" x14ac:dyDescent="0.2">
      <c r="B99" s="114" t="s">
        <v>29</v>
      </c>
      <c r="C99" s="115"/>
      <c r="D99" s="115"/>
      <c r="E99" s="116"/>
      <c r="F99" s="117">
        <f>IF(F97=0,"",(F90*F98))</f>
        <v>4.1025641025641031</v>
      </c>
      <c r="G99" s="118"/>
    </row>
    <row r="101" spans="2:7" ht="15" customHeight="1" thickBot="1" x14ac:dyDescent="0.2">
      <c r="B101" s="1" t="s">
        <v>84</v>
      </c>
      <c r="C101" s="11"/>
    </row>
    <row r="102" spans="2:7" ht="20.100000000000001" customHeight="1" thickBot="1" x14ac:dyDescent="0.2">
      <c r="B102" s="12" t="s">
        <v>140</v>
      </c>
      <c r="C102" s="13" t="s">
        <v>85</v>
      </c>
      <c r="D102" s="14" t="s">
        <v>141</v>
      </c>
      <c r="E102" s="14"/>
      <c r="F102" s="14"/>
      <c r="G102" s="15"/>
    </row>
    <row r="103" spans="2:7" ht="20.100000000000001" customHeight="1" x14ac:dyDescent="0.15">
      <c r="B103" s="96" t="s">
        <v>0</v>
      </c>
      <c r="C103" s="97"/>
      <c r="D103" s="100" t="s">
        <v>9</v>
      </c>
      <c r="E103" s="100"/>
      <c r="F103" s="16" t="s">
        <v>10</v>
      </c>
      <c r="G103" s="17" t="s">
        <v>82</v>
      </c>
    </row>
    <row r="104" spans="2:7" ht="20.100000000000001" customHeight="1" x14ac:dyDescent="0.15">
      <c r="B104" s="98"/>
      <c r="C104" s="99"/>
      <c r="D104" s="101" t="s">
        <v>15</v>
      </c>
      <c r="E104" s="102"/>
      <c r="F104" s="19">
        <v>1</v>
      </c>
      <c r="G104" s="63" t="s">
        <v>82</v>
      </c>
    </row>
    <row r="105" spans="2:7" ht="30" customHeight="1" thickBot="1" x14ac:dyDescent="0.2">
      <c r="B105" s="129" t="s">
        <v>86</v>
      </c>
      <c r="C105" s="130"/>
      <c r="D105" s="23" t="s">
        <v>17</v>
      </c>
      <c r="E105" s="24" t="s">
        <v>18</v>
      </c>
      <c r="F105" s="107" t="s">
        <v>142</v>
      </c>
      <c r="G105" s="108"/>
    </row>
    <row r="106" spans="2:7" ht="20.100000000000001" customHeight="1" x14ac:dyDescent="0.15">
      <c r="B106" s="119" t="s">
        <v>20</v>
      </c>
      <c r="C106" s="120"/>
      <c r="D106" s="25" t="s">
        <v>143</v>
      </c>
      <c r="E106" s="25" t="s">
        <v>143</v>
      </c>
      <c r="F106" s="59">
        <v>0.11</v>
      </c>
      <c r="G106" s="64" t="s">
        <v>82</v>
      </c>
    </row>
    <row r="107" spans="2:7" ht="20.100000000000001" customHeight="1" x14ac:dyDescent="0.15">
      <c r="B107" s="121" t="s">
        <v>145</v>
      </c>
      <c r="C107" s="123"/>
      <c r="D107" s="29">
        <f>VLOOKUP(B107,DATAｼｰﾄ!B57:C57,2,FALSE)</f>
        <v>1.6</v>
      </c>
      <c r="E107" s="29">
        <v>0.15</v>
      </c>
      <c r="F107" s="31">
        <f t="shared" ref="F107" si="9">IF(D107=0,"",E107/D107)</f>
        <v>9.3749999999999986E-2</v>
      </c>
      <c r="G107" s="65" t="s">
        <v>82</v>
      </c>
    </row>
    <row r="108" spans="2:7" ht="20.100000000000001" customHeight="1" x14ac:dyDescent="0.15">
      <c r="B108" s="121"/>
      <c r="C108" s="122"/>
      <c r="D108" s="29" t="str">
        <f>IFERROR(VLOOKUP(B108,DATAｼｰﾄ!L30:M33,2,FALSE),"")</f>
        <v/>
      </c>
      <c r="E108" s="29"/>
      <c r="F108" s="31" t="str">
        <f>IF(B108=0,"",E108/D108)</f>
        <v/>
      </c>
      <c r="G108" s="65" t="s">
        <v>82</v>
      </c>
    </row>
    <row r="109" spans="2:7" ht="20.100000000000001" customHeight="1" x14ac:dyDescent="0.15">
      <c r="B109" s="121"/>
      <c r="C109" s="122"/>
      <c r="D109" s="29"/>
      <c r="E109" s="29"/>
      <c r="F109" s="31" t="str">
        <f t="shared" ref="F109" si="10">IF(D109=0,"",E109/D109)</f>
        <v/>
      </c>
      <c r="G109" s="65" t="s">
        <v>82</v>
      </c>
    </row>
    <row r="110" spans="2:7" ht="20.100000000000001" customHeight="1" x14ac:dyDescent="0.15">
      <c r="B110" s="109" t="s">
        <v>87</v>
      </c>
      <c r="C110" s="110"/>
      <c r="D110" s="33" t="s">
        <v>143</v>
      </c>
      <c r="E110" s="33" t="s">
        <v>143</v>
      </c>
      <c r="F110" s="61">
        <v>0.11</v>
      </c>
      <c r="G110" s="66" t="s">
        <v>82</v>
      </c>
    </row>
    <row r="111" spans="2:7" ht="20.100000000000001" customHeight="1" x14ac:dyDescent="0.15">
      <c r="B111" s="111" t="s">
        <v>27</v>
      </c>
      <c r="C111" s="112"/>
      <c r="D111" s="112"/>
      <c r="E111" s="113"/>
      <c r="F111" s="36">
        <f>SUM(F106:F110)</f>
        <v>0.31374999999999997</v>
      </c>
      <c r="G111" s="37">
        <f>SUM(G106:G110)</f>
        <v>0</v>
      </c>
    </row>
    <row r="112" spans="2:7" ht="20.100000000000001" customHeight="1" x14ac:dyDescent="0.15">
      <c r="B112" s="111" t="s">
        <v>28</v>
      </c>
      <c r="C112" s="112"/>
      <c r="D112" s="112"/>
      <c r="E112" s="113"/>
      <c r="F112" s="38">
        <f>IF(F111=0,"0.000",1/F111)</f>
        <v>3.1872509960159365</v>
      </c>
      <c r="G112" s="39" t="str">
        <f>IF(G111=0,"0.000",1/G111)</f>
        <v>0.000</v>
      </c>
    </row>
    <row r="113" spans="2:7" ht="20.100000000000001" customHeight="1" thickBot="1" x14ac:dyDescent="0.2">
      <c r="B113" s="114" t="s">
        <v>29</v>
      </c>
      <c r="C113" s="115"/>
      <c r="D113" s="115"/>
      <c r="E113" s="116"/>
      <c r="F113" s="117">
        <f>IF(F111=0,"",(F104*F112))</f>
        <v>3.1872509960159365</v>
      </c>
      <c r="G113" s="118"/>
    </row>
    <row r="115" spans="2:7" ht="15" customHeight="1" thickBot="1" x14ac:dyDescent="0.2">
      <c r="B115" s="1" t="s">
        <v>88</v>
      </c>
      <c r="C115" s="11"/>
    </row>
    <row r="116" spans="2:7" ht="20.100000000000001" customHeight="1" thickBot="1" x14ac:dyDescent="0.2">
      <c r="B116" s="12" t="s">
        <v>140</v>
      </c>
      <c r="C116" s="13" t="s">
        <v>85</v>
      </c>
      <c r="D116" s="14" t="s">
        <v>141</v>
      </c>
      <c r="E116" s="14"/>
      <c r="F116" s="14"/>
      <c r="G116" s="15"/>
    </row>
    <row r="117" spans="2:7" ht="20.100000000000001" customHeight="1" x14ac:dyDescent="0.15">
      <c r="B117" s="96" t="s">
        <v>0</v>
      </c>
      <c r="C117" s="97"/>
      <c r="D117" s="100" t="s">
        <v>9</v>
      </c>
      <c r="E117" s="100"/>
      <c r="F117" s="16" t="s">
        <v>10</v>
      </c>
      <c r="G117" s="17" t="s">
        <v>82</v>
      </c>
    </row>
    <row r="118" spans="2:7" ht="20.100000000000001" customHeight="1" x14ac:dyDescent="0.15">
      <c r="B118" s="98"/>
      <c r="C118" s="99"/>
      <c r="D118" s="101" t="s">
        <v>15</v>
      </c>
      <c r="E118" s="102"/>
      <c r="F118" s="19">
        <v>1</v>
      </c>
      <c r="G118" s="63" t="s">
        <v>82</v>
      </c>
    </row>
    <row r="119" spans="2:7" ht="30" customHeight="1" thickBot="1" x14ac:dyDescent="0.2">
      <c r="B119" s="131" t="s">
        <v>89</v>
      </c>
      <c r="C119" s="132"/>
      <c r="D119" s="23" t="s">
        <v>17</v>
      </c>
      <c r="E119" s="24" t="s">
        <v>18</v>
      </c>
      <c r="F119" s="107" t="s">
        <v>142</v>
      </c>
      <c r="G119" s="108"/>
    </row>
    <row r="120" spans="2:7" ht="20.100000000000001" customHeight="1" x14ac:dyDescent="0.15">
      <c r="B120" s="119" t="s">
        <v>20</v>
      </c>
      <c r="C120" s="120"/>
      <c r="D120" s="25" t="s">
        <v>143</v>
      </c>
      <c r="E120" s="25" t="s">
        <v>143</v>
      </c>
      <c r="F120" s="59">
        <v>0.11</v>
      </c>
      <c r="G120" s="64" t="s">
        <v>82</v>
      </c>
    </row>
    <row r="121" spans="2:7" ht="20.100000000000001" customHeight="1" x14ac:dyDescent="0.15">
      <c r="B121" s="121" t="s">
        <v>145</v>
      </c>
      <c r="C121" s="123"/>
      <c r="D121" s="29">
        <f>VLOOKUP(B121,DATAｼｰﾄ!B57:C57,2,FALSE)</f>
        <v>1.6</v>
      </c>
      <c r="E121" s="29">
        <v>0.15</v>
      </c>
      <c r="F121" s="31">
        <f t="shared" ref="F121" si="11">IF(D121=0,"",E121/D121)</f>
        <v>9.3749999999999986E-2</v>
      </c>
      <c r="G121" s="65" t="s">
        <v>82</v>
      </c>
    </row>
    <row r="122" spans="2:7" ht="20.100000000000001" customHeight="1" x14ac:dyDescent="0.15">
      <c r="B122" s="121" t="s">
        <v>90</v>
      </c>
      <c r="C122" s="123"/>
      <c r="D122" s="29">
        <f>IFERROR(VLOOKUP(B122,DATAｼｰﾄ!L30:M33,2,FALSE),"")</f>
        <v>2.8000000000000001E-2</v>
      </c>
      <c r="E122" s="29">
        <v>0.05</v>
      </c>
      <c r="F122" s="31">
        <f>IF(B122=0,"",E122/D122)</f>
        <v>1.7857142857142858</v>
      </c>
      <c r="G122" s="65" t="s">
        <v>82</v>
      </c>
    </row>
    <row r="123" spans="2:7" ht="20.100000000000001" customHeight="1" x14ac:dyDescent="0.15">
      <c r="B123" s="121"/>
      <c r="C123" s="122"/>
      <c r="D123" s="29"/>
      <c r="E123" s="29"/>
      <c r="F123" s="31" t="str">
        <f t="shared" ref="F123" si="12">IF(D123=0,"",E123/D123)</f>
        <v/>
      </c>
      <c r="G123" s="65" t="s">
        <v>82</v>
      </c>
    </row>
    <row r="124" spans="2:7" ht="20.100000000000001" customHeight="1" x14ac:dyDescent="0.15">
      <c r="B124" s="109" t="s">
        <v>83</v>
      </c>
      <c r="C124" s="110"/>
      <c r="D124" s="33" t="s">
        <v>143</v>
      </c>
      <c r="E124" s="33" t="s">
        <v>143</v>
      </c>
      <c r="F124" s="61">
        <v>0.04</v>
      </c>
      <c r="G124" s="66" t="s">
        <v>82</v>
      </c>
    </row>
    <row r="125" spans="2:7" ht="20.100000000000001" customHeight="1" x14ac:dyDescent="0.15">
      <c r="B125" s="111" t="s">
        <v>27</v>
      </c>
      <c r="C125" s="112"/>
      <c r="D125" s="112"/>
      <c r="E125" s="113"/>
      <c r="F125" s="36">
        <f>SUM(F120:F124)</f>
        <v>2.0294642857142859</v>
      </c>
      <c r="G125" s="37">
        <f>SUM(G120:G124)</f>
        <v>0</v>
      </c>
    </row>
    <row r="126" spans="2:7" ht="20.100000000000001" customHeight="1" x14ac:dyDescent="0.15">
      <c r="B126" s="111" t="s">
        <v>28</v>
      </c>
      <c r="C126" s="112"/>
      <c r="D126" s="112"/>
      <c r="E126" s="113"/>
      <c r="F126" s="38">
        <f>IF(F125=0,"0.000",1/F125)</f>
        <v>0.49274087109546849</v>
      </c>
      <c r="G126" s="39" t="str">
        <f>IF(G125=0,"0.000",1/G125)</f>
        <v>0.000</v>
      </c>
    </row>
    <row r="127" spans="2:7" ht="20.100000000000001" customHeight="1" thickBot="1" x14ac:dyDescent="0.2">
      <c r="B127" s="114" t="s">
        <v>29</v>
      </c>
      <c r="C127" s="115"/>
      <c r="D127" s="115"/>
      <c r="E127" s="116"/>
      <c r="F127" s="117">
        <f>IF(F125=0,"",(F118*F126))</f>
        <v>0.49274087109546849</v>
      </c>
      <c r="G127" s="118"/>
    </row>
    <row r="129" spans="2:7" ht="15" customHeight="1" thickBot="1" x14ac:dyDescent="0.2">
      <c r="B129" s="1" t="s">
        <v>91</v>
      </c>
      <c r="C129" s="11"/>
    </row>
    <row r="130" spans="2:7" ht="20.100000000000001" customHeight="1" thickBot="1" x14ac:dyDescent="0.2">
      <c r="B130" s="12" t="s">
        <v>140</v>
      </c>
      <c r="C130" s="13" t="s">
        <v>85</v>
      </c>
      <c r="D130" s="14" t="s">
        <v>141</v>
      </c>
      <c r="E130" s="14"/>
      <c r="F130" s="14"/>
      <c r="G130" s="15"/>
    </row>
    <row r="131" spans="2:7" ht="20.100000000000001" customHeight="1" x14ac:dyDescent="0.15">
      <c r="B131" s="96" t="s">
        <v>0</v>
      </c>
      <c r="C131" s="97"/>
      <c r="D131" s="100" t="s">
        <v>9</v>
      </c>
      <c r="E131" s="100"/>
      <c r="F131" s="16" t="s">
        <v>10</v>
      </c>
      <c r="G131" s="17" t="s">
        <v>82</v>
      </c>
    </row>
    <row r="132" spans="2:7" ht="20.100000000000001" customHeight="1" x14ac:dyDescent="0.15">
      <c r="B132" s="98"/>
      <c r="C132" s="99"/>
      <c r="D132" s="101" t="s">
        <v>15</v>
      </c>
      <c r="E132" s="102"/>
      <c r="F132" s="19">
        <v>1</v>
      </c>
      <c r="G132" s="63" t="s">
        <v>82</v>
      </c>
    </row>
    <row r="133" spans="2:7" ht="30" customHeight="1" thickBot="1" x14ac:dyDescent="0.2">
      <c r="B133" s="131" t="s">
        <v>92</v>
      </c>
      <c r="C133" s="132"/>
      <c r="D133" s="23" t="s">
        <v>17</v>
      </c>
      <c r="E133" s="24" t="s">
        <v>18</v>
      </c>
      <c r="F133" s="107" t="s">
        <v>142</v>
      </c>
      <c r="G133" s="108"/>
    </row>
    <row r="134" spans="2:7" ht="20.100000000000001" customHeight="1" x14ac:dyDescent="0.15">
      <c r="B134" s="119" t="s">
        <v>20</v>
      </c>
      <c r="C134" s="120"/>
      <c r="D134" s="25" t="s">
        <v>143</v>
      </c>
      <c r="E134" s="25" t="s">
        <v>143</v>
      </c>
      <c r="F134" s="59">
        <v>0.11</v>
      </c>
      <c r="G134" s="64" t="s">
        <v>82</v>
      </c>
    </row>
    <row r="135" spans="2:7" ht="20.100000000000001" customHeight="1" x14ac:dyDescent="0.15">
      <c r="B135" s="121" t="s">
        <v>145</v>
      </c>
      <c r="C135" s="123"/>
      <c r="D135" s="29">
        <f>VLOOKUP(B135,DATAｼｰﾄ!B57:C57,2,FALSE)</f>
        <v>1.6</v>
      </c>
      <c r="E135" s="29">
        <v>0.15</v>
      </c>
      <c r="F135" s="31">
        <f t="shared" ref="F135" si="13">IF(D135=0,"",E135/D135)</f>
        <v>9.3749999999999986E-2</v>
      </c>
      <c r="G135" s="65" t="s">
        <v>82</v>
      </c>
    </row>
    <row r="136" spans="2:7" ht="20.100000000000001" customHeight="1" x14ac:dyDescent="0.15">
      <c r="B136" s="121" t="s">
        <v>90</v>
      </c>
      <c r="C136" s="123"/>
      <c r="D136" s="29">
        <f>IFERROR(VLOOKUP(B136,DATAｼｰﾄ!L30:M33,2,FALSE),"")</f>
        <v>2.8000000000000001E-2</v>
      </c>
      <c r="E136" s="29">
        <v>0.05</v>
      </c>
      <c r="F136" s="31">
        <f>IF(B136=0,"",E136/D136)</f>
        <v>1.7857142857142858</v>
      </c>
      <c r="G136" s="65" t="s">
        <v>82</v>
      </c>
    </row>
    <row r="137" spans="2:7" ht="20.100000000000001" customHeight="1" x14ac:dyDescent="0.15">
      <c r="B137" s="121"/>
      <c r="C137" s="122"/>
      <c r="D137" s="29"/>
      <c r="E137" s="29"/>
      <c r="F137" s="31" t="str">
        <f t="shared" ref="F137" si="14">IF(D137=0,"",E137/D137)</f>
        <v/>
      </c>
      <c r="G137" s="65" t="s">
        <v>82</v>
      </c>
    </row>
    <row r="138" spans="2:7" ht="20.100000000000001" customHeight="1" x14ac:dyDescent="0.15">
      <c r="B138" s="109" t="s">
        <v>87</v>
      </c>
      <c r="C138" s="110"/>
      <c r="D138" s="33" t="s">
        <v>143</v>
      </c>
      <c r="E138" s="33" t="s">
        <v>143</v>
      </c>
      <c r="F138" s="61">
        <v>0.11</v>
      </c>
      <c r="G138" s="66" t="s">
        <v>82</v>
      </c>
    </row>
    <row r="139" spans="2:7" ht="20.100000000000001" customHeight="1" x14ac:dyDescent="0.15">
      <c r="B139" s="111" t="s">
        <v>27</v>
      </c>
      <c r="C139" s="112"/>
      <c r="D139" s="112"/>
      <c r="E139" s="113"/>
      <c r="F139" s="36">
        <f>SUM(F134:F138)</f>
        <v>2.0994642857142858</v>
      </c>
      <c r="G139" s="37">
        <f>SUM(G134:G138)</f>
        <v>0</v>
      </c>
    </row>
    <row r="140" spans="2:7" ht="20.100000000000001" customHeight="1" x14ac:dyDescent="0.15">
      <c r="B140" s="111" t="s">
        <v>28</v>
      </c>
      <c r="C140" s="112"/>
      <c r="D140" s="112"/>
      <c r="E140" s="113"/>
      <c r="F140" s="38">
        <f>IF(F139=0,"0.000",1/F139)</f>
        <v>0.47631198434974908</v>
      </c>
      <c r="G140" s="39" t="str">
        <f>IF(G139=0,"0.000",1/G139)</f>
        <v>0.000</v>
      </c>
    </row>
    <row r="141" spans="2:7" ht="20.100000000000001" customHeight="1" thickBot="1" x14ac:dyDescent="0.2">
      <c r="B141" s="114" t="s">
        <v>29</v>
      </c>
      <c r="C141" s="115"/>
      <c r="D141" s="115"/>
      <c r="E141" s="116"/>
      <c r="F141" s="117">
        <f>IF(F139=0,"",(F132*F140))</f>
        <v>0.47631198434974908</v>
      </c>
      <c r="G141" s="118"/>
    </row>
  </sheetData>
  <sheetProtection selectLockedCells="1"/>
  <mergeCells count="152">
    <mergeCell ref="B138:C138"/>
    <mergeCell ref="B139:E139"/>
    <mergeCell ref="B140:E140"/>
    <mergeCell ref="B141:E141"/>
    <mergeCell ref="F141:G141"/>
    <mergeCell ref="B133:C133"/>
    <mergeCell ref="F133:G133"/>
    <mergeCell ref="B134:C134"/>
    <mergeCell ref="B135:C135"/>
    <mergeCell ref="B136:C136"/>
    <mergeCell ref="B137:C137"/>
    <mergeCell ref="B124:C124"/>
    <mergeCell ref="B125:E125"/>
    <mergeCell ref="B126:E126"/>
    <mergeCell ref="B127:E127"/>
    <mergeCell ref="F127:G127"/>
    <mergeCell ref="B131:C132"/>
    <mergeCell ref="D131:E131"/>
    <mergeCell ref="D132:E132"/>
    <mergeCell ref="B119:C119"/>
    <mergeCell ref="F119:G119"/>
    <mergeCell ref="B120:C120"/>
    <mergeCell ref="B121:C121"/>
    <mergeCell ref="B122:C122"/>
    <mergeCell ref="B123:C123"/>
    <mergeCell ref="B112:E112"/>
    <mergeCell ref="B113:E113"/>
    <mergeCell ref="F113:G113"/>
    <mergeCell ref="B117:C118"/>
    <mergeCell ref="D117:E117"/>
    <mergeCell ref="D118:E118"/>
    <mergeCell ref="B106:C106"/>
    <mergeCell ref="B107:C107"/>
    <mergeCell ref="B108:C108"/>
    <mergeCell ref="B109:C109"/>
    <mergeCell ref="B110:C110"/>
    <mergeCell ref="B111:E111"/>
    <mergeCell ref="B99:E99"/>
    <mergeCell ref="F99:G99"/>
    <mergeCell ref="B103:C104"/>
    <mergeCell ref="D103:E103"/>
    <mergeCell ref="D104:E104"/>
    <mergeCell ref="B105:C105"/>
    <mergeCell ref="F105:G105"/>
    <mergeCell ref="B93:C93"/>
    <mergeCell ref="B94:C94"/>
    <mergeCell ref="B95:C95"/>
    <mergeCell ref="B96:C96"/>
    <mergeCell ref="B97:E97"/>
    <mergeCell ref="B98:E98"/>
    <mergeCell ref="B89:C90"/>
    <mergeCell ref="D89:E89"/>
    <mergeCell ref="D90:E90"/>
    <mergeCell ref="B91:C91"/>
    <mergeCell ref="F91:G91"/>
    <mergeCell ref="B92:C92"/>
    <mergeCell ref="B81:C81"/>
    <mergeCell ref="B82:C82"/>
    <mergeCell ref="B83:E83"/>
    <mergeCell ref="B84:E84"/>
    <mergeCell ref="B85:E85"/>
    <mergeCell ref="F85:G85"/>
    <mergeCell ref="B75:C75"/>
    <mergeCell ref="B76:C76"/>
    <mergeCell ref="B77:C77"/>
    <mergeCell ref="B78:C78"/>
    <mergeCell ref="B79:C79"/>
    <mergeCell ref="B80:C80"/>
    <mergeCell ref="B72:C73"/>
    <mergeCell ref="D72:E72"/>
    <mergeCell ref="D73:E73"/>
    <mergeCell ref="M73:N73"/>
    <mergeCell ref="B74:C74"/>
    <mergeCell ref="F74:G74"/>
    <mergeCell ref="K74:L74"/>
    <mergeCell ref="B64:C64"/>
    <mergeCell ref="B65:C65"/>
    <mergeCell ref="B66:E66"/>
    <mergeCell ref="B67:E67"/>
    <mergeCell ref="B68:E68"/>
    <mergeCell ref="F68:G68"/>
    <mergeCell ref="B58:C58"/>
    <mergeCell ref="B59:C59"/>
    <mergeCell ref="B60:C60"/>
    <mergeCell ref="B61:C61"/>
    <mergeCell ref="B62:C62"/>
    <mergeCell ref="B63:C63"/>
    <mergeCell ref="M54:N54"/>
    <mergeCell ref="B55:C56"/>
    <mergeCell ref="D55:E55"/>
    <mergeCell ref="K55:L55"/>
    <mergeCell ref="D56:E56"/>
    <mergeCell ref="B57:C57"/>
    <mergeCell ref="F57:G57"/>
    <mergeCell ref="I47:I48"/>
    <mergeCell ref="B48:C48"/>
    <mergeCell ref="B49:E49"/>
    <mergeCell ref="I49:I50"/>
    <mergeCell ref="B50:E50"/>
    <mergeCell ref="B51:E51"/>
    <mergeCell ref="F51:G51"/>
    <mergeCell ref="B42:C42"/>
    <mergeCell ref="B43:C43"/>
    <mergeCell ref="B44:C44"/>
    <mergeCell ref="B45:C45"/>
    <mergeCell ref="B46:C46"/>
    <mergeCell ref="B47:C47"/>
    <mergeCell ref="B39:C40"/>
    <mergeCell ref="D39:E39"/>
    <mergeCell ref="K39:L39"/>
    <mergeCell ref="D40:E40"/>
    <mergeCell ref="B41:C41"/>
    <mergeCell ref="F41:G41"/>
    <mergeCell ref="B32:C32"/>
    <mergeCell ref="B33:E33"/>
    <mergeCell ref="B34:E34"/>
    <mergeCell ref="B35:E35"/>
    <mergeCell ref="F35:G35"/>
    <mergeCell ref="M38:N38"/>
    <mergeCell ref="B26:C26"/>
    <mergeCell ref="B27:C27"/>
    <mergeCell ref="B28:C28"/>
    <mergeCell ref="B29:C29"/>
    <mergeCell ref="B30:C30"/>
    <mergeCell ref="B31:C31"/>
    <mergeCell ref="B22:C23"/>
    <mergeCell ref="D22:E22"/>
    <mergeCell ref="D23:E23"/>
    <mergeCell ref="B24:C24"/>
    <mergeCell ref="F24:G24"/>
    <mergeCell ref="B25:C25"/>
    <mergeCell ref="B15:C15"/>
    <mergeCell ref="B16:E16"/>
    <mergeCell ref="B17:E17"/>
    <mergeCell ref="B18:E18"/>
    <mergeCell ref="F18:G18"/>
    <mergeCell ref="M21:N21"/>
    <mergeCell ref="B9:C9"/>
    <mergeCell ref="B10:C10"/>
    <mergeCell ref="B11:C11"/>
    <mergeCell ref="B12:C12"/>
    <mergeCell ref="B13:C13"/>
    <mergeCell ref="B14:C14"/>
    <mergeCell ref="B2:G2"/>
    <mergeCell ref="K2:N2"/>
    <mergeCell ref="M5:N5"/>
    <mergeCell ref="B6:C7"/>
    <mergeCell ref="D6:E6"/>
    <mergeCell ref="D7:E7"/>
    <mergeCell ref="K7:K8"/>
    <mergeCell ref="B8:C8"/>
    <mergeCell ref="F8:G8"/>
  </mergeCells>
  <phoneticPr fontId="4"/>
  <dataValidations count="6">
    <dataValidation type="list" allowBlank="1" showInputMessage="1" showErrorMessage="1" sqref="H47" xr:uid="{00000000-0002-0000-0200-000000000000}">
      <formula1>$L$49:$L$50</formula1>
    </dataValidation>
    <dataValidation type="list" allowBlank="1" showInputMessage="1" showErrorMessage="1" sqref="C71" xr:uid="{00000000-0002-0000-0200-000001000000}">
      <formula1>$L$75:$L$77</formula1>
    </dataValidation>
    <dataValidation type="list" allowBlank="1" showInputMessage="1" showErrorMessage="1" sqref="C5" xr:uid="{00000000-0002-0000-0200-000002000000}">
      <formula1>$L$7:$L$8</formula1>
    </dataValidation>
    <dataValidation type="list" allowBlank="1" showInputMessage="1" showErrorMessage="1" sqref="C54" xr:uid="{00000000-0002-0000-0200-000003000000}">
      <formula1>$L$56:$L$59</formula1>
    </dataValidation>
    <dataValidation type="list" allowBlank="1" showInputMessage="1" showErrorMessage="1" sqref="C38" xr:uid="{00000000-0002-0000-0200-000004000000}">
      <formula1>$L$40:$L$41</formula1>
    </dataValidation>
    <dataValidation type="list" allowBlank="1" showInputMessage="1" showErrorMessage="1" sqref="C21" xr:uid="{00000000-0002-0000-0200-000005000000}">
      <formula1>$L$23:$L$24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horizontalDpi="300" verticalDpi="300" r:id="rId1"/>
  <headerFooter>
    <oddHeader>&amp;C（技術情報ver3.0対応）&amp;Rver1.0[H28]</oddHeader>
  </headerFooter>
  <rowBreaks count="2" manualBreakCount="2">
    <brk id="52" max="7" man="1"/>
    <brk id="86" max="7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6000000}">
          <x14:formula1>
            <xm:f>DATAｼｰﾄ!$F$40:$F$57</xm:f>
          </x14:formula1>
          <xm:sqref>B11:C11</xm:sqref>
        </x14:dataValidation>
        <x14:dataValidation type="list" allowBlank="1" showInputMessage="1" showErrorMessage="1" xr:uid="{00000000-0002-0000-0200-000007000000}">
          <x14:formula1>
            <xm:f>DATAｼｰﾄ!$I$16:$I$34</xm:f>
          </x14:formula1>
          <xm:sqref>B44:C44 B47:C47</xm:sqref>
        </x14:dataValidation>
        <x14:dataValidation type="list" allowBlank="1" showInputMessage="1" showErrorMessage="1" xr:uid="{00000000-0002-0000-0200-000008000000}">
          <x14:formula1>
            <xm:f>DATAｼｰﾄ!$B$48:$B$49</xm:f>
          </x14:formula1>
          <xm:sqref>B62:C62 B29:C29 B12:C12 B79:C79 B45:C45</xm:sqref>
        </x14:dataValidation>
        <x14:dataValidation type="list" allowBlank="1" showInputMessage="1" showErrorMessage="1" xr:uid="{00000000-0002-0000-0200-000009000000}">
          <x14:formula1>
            <xm:f>DATAｼｰﾄ!$F$16:$F$36</xm:f>
          </x14:formula1>
          <xm:sqref>B27:C28</xm:sqref>
        </x14:dataValidation>
        <x14:dataValidation type="list" allowBlank="1" showInputMessage="1" showErrorMessage="1" xr:uid="{00000000-0002-0000-0200-00000A000000}">
          <x14:formula1>
            <xm:f>DATAｼｰﾄ!$L$16:$L$32</xm:f>
          </x14:formula1>
          <xm:sqref>B78:C78 B61:C61</xm:sqref>
        </x14:dataValidation>
        <x14:dataValidation type="list" allowBlank="1" showInputMessage="1" showErrorMessage="1" xr:uid="{00000000-0002-0000-0200-00000B000000}">
          <x14:formula1>
            <xm:f>DATAｼｰﾄ!$L$30:$L$33</xm:f>
          </x14:formula1>
          <xm:sqref>B136:C136 B94:C94 B108:C108 B122:C122</xm:sqref>
        </x14:dataValidation>
        <x14:dataValidation type="list" allowBlank="1" showInputMessage="1" showErrorMessage="1" xr:uid="{00000000-0002-0000-0200-00000C000000}">
          <x14:formula1>
            <xm:f>DATAｼｰﾄ!$B$42:$B$48</xm:f>
          </x14:formula1>
          <xm:sqref>B76:C77 B59:C60</xm:sqref>
        </x14:dataValidation>
        <x14:dataValidation type="list" allowBlank="1" showInputMessage="1" showErrorMessage="1" xr:uid="{00000000-0002-0000-0200-00000D000000}">
          <x14:formula1>
            <xm:f>DATAｼｰﾄ!$B$42:$B$45</xm:f>
          </x14:formula1>
          <xm:sqref>B26:C26</xm:sqref>
        </x14:dataValidation>
        <x14:dataValidation type="list" allowBlank="1" showInputMessage="1" showErrorMessage="1" xr:uid="{00000000-0002-0000-0200-00000E000000}">
          <x14:formula1>
            <xm:f>DATAｼｰﾄ!$B$50:$B$56</xm:f>
          </x14:formula1>
          <xm:sqref>B46:C46 B10:C10</xm:sqref>
        </x14:dataValidation>
        <x14:dataValidation type="list" allowBlank="1" showInputMessage="1" showErrorMessage="1" xr:uid="{00000000-0002-0000-0200-00000F000000}">
          <x14:formula1>
            <xm:f>DATAｼｰﾄ!$B$50:$B$53</xm:f>
          </x14:formula1>
          <xm:sqref>B43:C43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57"/>
  <sheetViews>
    <sheetView showGridLines="0" topLeftCell="A21" zoomScaleNormal="100" zoomScaleSheetLayoutView="95" workbookViewId="0">
      <selection activeCell="G58" sqref="G58"/>
    </sheetView>
  </sheetViews>
  <sheetFormatPr defaultRowHeight="13.5" x14ac:dyDescent="0.15"/>
  <cols>
    <col min="1" max="1" width="10.125" customWidth="1"/>
    <col min="2" max="2" width="31.125" bestFit="1" customWidth="1"/>
    <col min="6" max="6" width="30.25" customWidth="1"/>
    <col min="9" max="9" width="29.875" customWidth="1"/>
    <col min="12" max="12" width="31.125" customWidth="1"/>
    <col min="257" max="257" width="10.125" customWidth="1"/>
    <col min="258" max="258" width="31.125" bestFit="1" customWidth="1"/>
    <col min="513" max="513" width="10.125" customWidth="1"/>
    <col min="514" max="514" width="31.125" bestFit="1" customWidth="1"/>
    <col min="769" max="769" width="10.125" customWidth="1"/>
    <col min="770" max="770" width="31.125" bestFit="1" customWidth="1"/>
    <col min="1025" max="1025" width="10.125" customWidth="1"/>
    <col min="1026" max="1026" width="31.125" bestFit="1" customWidth="1"/>
    <col min="1281" max="1281" width="10.125" customWidth="1"/>
    <col min="1282" max="1282" width="31.125" bestFit="1" customWidth="1"/>
    <col min="1537" max="1537" width="10.125" customWidth="1"/>
    <col min="1538" max="1538" width="31.125" bestFit="1" customWidth="1"/>
    <col min="1793" max="1793" width="10.125" customWidth="1"/>
    <col min="1794" max="1794" width="31.125" bestFit="1" customWidth="1"/>
    <col min="2049" max="2049" width="10.125" customWidth="1"/>
    <col min="2050" max="2050" width="31.125" bestFit="1" customWidth="1"/>
    <col min="2305" max="2305" width="10.125" customWidth="1"/>
    <col min="2306" max="2306" width="31.125" bestFit="1" customWidth="1"/>
    <col min="2561" max="2561" width="10.125" customWidth="1"/>
    <col min="2562" max="2562" width="31.125" bestFit="1" customWidth="1"/>
    <col min="2817" max="2817" width="10.125" customWidth="1"/>
    <col min="2818" max="2818" width="31.125" bestFit="1" customWidth="1"/>
    <col min="3073" max="3073" width="10.125" customWidth="1"/>
    <col min="3074" max="3074" width="31.125" bestFit="1" customWidth="1"/>
    <col min="3329" max="3329" width="10.125" customWidth="1"/>
    <col min="3330" max="3330" width="31.125" bestFit="1" customWidth="1"/>
    <col min="3585" max="3585" width="10.125" customWidth="1"/>
    <col min="3586" max="3586" width="31.125" bestFit="1" customWidth="1"/>
    <col min="3841" max="3841" width="10.125" customWidth="1"/>
    <col min="3842" max="3842" width="31.125" bestFit="1" customWidth="1"/>
    <col min="4097" max="4097" width="10.125" customWidth="1"/>
    <col min="4098" max="4098" width="31.125" bestFit="1" customWidth="1"/>
    <col min="4353" max="4353" width="10.125" customWidth="1"/>
    <col min="4354" max="4354" width="31.125" bestFit="1" customWidth="1"/>
    <col min="4609" max="4609" width="10.125" customWidth="1"/>
    <col min="4610" max="4610" width="31.125" bestFit="1" customWidth="1"/>
    <col min="4865" max="4865" width="10.125" customWidth="1"/>
    <col min="4866" max="4866" width="31.125" bestFit="1" customWidth="1"/>
    <col min="5121" max="5121" width="10.125" customWidth="1"/>
    <col min="5122" max="5122" width="31.125" bestFit="1" customWidth="1"/>
    <col min="5377" max="5377" width="10.125" customWidth="1"/>
    <col min="5378" max="5378" width="31.125" bestFit="1" customWidth="1"/>
    <col min="5633" max="5633" width="10.125" customWidth="1"/>
    <col min="5634" max="5634" width="31.125" bestFit="1" customWidth="1"/>
    <col min="5889" max="5889" width="10.125" customWidth="1"/>
    <col min="5890" max="5890" width="31.125" bestFit="1" customWidth="1"/>
    <col min="6145" max="6145" width="10.125" customWidth="1"/>
    <col min="6146" max="6146" width="31.125" bestFit="1" customWidth="1"/>
    <col min="6401" max="6401" width="10.125" customWidth="1"/>
    <col min="6402" max="6402" width="31.125" bestFit="1" customWidth="1"/>
    <col min="6657" max="6657" width="10.125" customWidth="1"/>
    <col min="6658" max="6658" width="31.125" bestFit="1" customWidth="1"/>
    <col min="6913" max="6913" width="10.125" customWidth="1"/>
    <col min="6914" max="6914" width="31.125" bestFit="1" customWidth="1"/>
    <col min="7169" max="7169" width="10.125" customWidth="1"/>
    <col min="7170" max="7170" width="31.125" bestFit="1" customWidth="1"/>
    <col min="7425" max="7425" width="10.125" customWidth="1"/>
    <col min="7426" max="7426" width="31.125" bestFit="1" customWidth="1"/>
    <col min="7681" max="7681" width="10.125" customWidth="1"/>
    <col min="7682" max="7682" width="31.125" bestFit="1" customWidth="1"/>
    <col min="7937" max="7937" width="10.125" customWidth="1"/>
    <col min="7938" max="7938" width="31.125" bestFit="1" customWidth="1"/>
    <col min="8193" max="8193" width="10.125" customWidth="1"/>
    <col min="8194" max="8194" width="31.125" bestFit="1" customWidth="1"/>
    <col min="8449" max="8449" width="10.125" customWidth="1"/>
    <col min="8450" max="8450" width="31.125" bestFit="1" customWidth="1"/>
    <col min="8705" max="8705" width="10.125" customWidth="1"/>
    <col min="8706" max="8706" width="31.125" bestFit="1" customWidth="1"/>
    <col min="8961" max="8961" width="10.125" customWidth="1"/>
    <col min="8962" max="8962" width="31.125" bestFit="1" customWidth="1"/>
    <col min="9217" max="9217" width="10.125" customWidth="1"/>
    <col min="9218" max="9218" width="31.125" bestFit="1" customWidth="1"/>
    <col min="9473" max="9473" width="10.125" customWidth="1"/>
    <col min="9474" max="9474" width="31.125" bestFit="1" customWidth="1"/>
    <col min="9729" max="9729" width="10.125" customWidth="1"/>
    <col min="9730" max="9730" width="31.125" bestFit="1" customWidth="1"/>
    <col min="9985" max="9985" width="10.125" customWidth="1"/>
    <col min="9986" max="9986" width="31.125" bestFit="1" customWidth="1"/>
    <col min="10241" max="10241" width="10.125" customWidth="1"/>
    <col min="10242" max="10242" width="31.125" bestFit="1" customWidth="1"/>
    <col min="10497" max="10497" width="10.125" customWidth="1"/>
    <col min="10498" max="10498" width="31.125" bestFit="1" customWidth="1"/>
    <col min="10753" max="10753" width="10.125" customWidth="1"/>
    <col min="10754" max="10754" width="31.125" bestFit="1" customWidth="1"/>
    <col min="11009" max="11009" width="10.125" customWidth="1"/>
    <col min="11010" max="11010" width="31.125" bestFit="1" customWidth="1"/>
    <col min="11265" max="11265" width="10.125" customWidth="1"/>
    <col min="11266" max="11266" width="31.125" bestFit="1" customWidth="1"/>
    <col min="11521" max="11521" width="10.125" customWidth="1"/>
    <col min="11522" max="11522" width="31.125" bestFit="1" customWidth="1"/>
    <col min="11777" max="11777" width="10.125" customWidth="1"/>
    <col min="11778" max="11778" width="31.125" bestFit="1" customWidth="1"/>
    <col min="12033" max="12033" width="10.125" customWidth="1"/>
    <col min="12034" max="12034" width="31.125" bestFit="1" customWidth="1"/>
    <col min="12289" max="12289" width="10.125" customWidth="1"/>
    <col min="12290" max="12290" width="31.125" bestFit="1" customWidth="1"/>
    <col min="12545" max="12545" width="10.125" customWidth="1"/>
    <col min="12546" max="12546" width="31.125" bestFit="1" customWidth="1"/>
    <col min="12801" max="12801" width="10.125" customWidth="1"/>
    <col min="12802" max="12802" width="31.125" bestFit="1" customWidth="1"/>
    <col min="13057" max="13057" width="10.125" customWidth="1"/>
    <col min="13058" max="13058" width="31.125" bestFit="1" customWidth="1"/>
    <col min="13313" max="13313" width="10.125" customWidth="1"/>
    <col min="13314" max="13314" width="31.125" bestFit="1" customWidth="1"/>
    <col min="13569" max="13569" width="10.125" customWidth="1"/>
    <col min="13570" max="13570" width="31.125" bestFit="1" customWidth="1"/>
    <col min="13825" max="13825" width="10.125" customWidth="1"/>
    <col min="13826" max="13826" width="31.125" bestFit="1" customWidth="1"/>
    <col min="14081" max="14081" width="10.125" customWidth="1"/>
    <col min="14082" max="14082" width="31.125" bestFit="1" customWidth="1"/>
    <col min="14337" max="14337" width="10.125" customWidth="1"/>
    <col min="14338" max="14338" width="31.125" bestFit="1" customWidth="1"/>
    <col min="14593" max="14593" width="10.125" customWidth="1"/>
    <col min="14594" max="14594" width="31.125" bestFit="1" customWidth="1"/>
    <col min="14849" max="14849" width="10.125" customWidth="1"/>
    <col min="14850" max="14850" width="31.125" bestFit="1" customWidth="1"/>
    <col min="15105" max="15105" width="10.125" customWidth="1"/>
    <col min="15106" max="15106" width="31.125" bestFit="1" customWidth="1"/>
    <col min="15361" max="15361" width="10.125" customWidth="1"/>
    <col min="15362" max="15362" width="31.125" bestFit="1" customWidth="1"/>
    <col min="15617" max="15617" width="10.125" customWidth="1"/>
    <col min="15618" max="15618" width="31.125" bestFit="1" customWidth="1"/>
    <col min="15873" max="15873" width="10.125" customWidth="1"/>
    <col min="15874" max="15874" width="31.125" bestFit="1" customWidth="1"/>
    <col min="16129" max="16129" width="10.125" customWidth="1"/>
    <col min="16130" max="16130" width="31.125" bestFit="1" customWidth="1"/>
  </cols>
  <sheetData>
    <row r="1" spans="1:13" x14ac:dyDescent="0.15">
      <c r="A1" s="71" t="s">
        <v>93</v>
      </c>
    </row>
    <row r="2" spans="1:13" x14ac:dyDescent="0.15">
      <c r="A2" t="s">
        <v>1</v>
      </c>
    </row>
    <row r="3" spans="1:13" x14ac:dyDescent="0.15">
      <c r="C3" s="68" t="s">
        <v>94</v>
      </c>
      <c r="D3" s="68" t="s">
        <v>95</v>
      </c>
    </row>
    <row r="4" spans="1:13" x14ac:dyDescent="0.15">
      <c r="B4" s="67" t="s">
        <v>96</v>
      </c>
      <c r="C4" s="68">
        <v>0.46</v>
      </c>
      <c r="D4" s="72" t="s">
        <v>97</v>
      </c>
      <c r="F4" s="73" t="s">
        <v>98</v>
      </c>
    </row>
    <row r="5" spans="1:13" x14ac:dyDescent="0.15">
      <c r="B5" s="67" t="s">
        <v>99</v>
      </c>
      <c r="C5" s="68">
        <v>0.46</v>
      </c>
      <c r="D5" s="72" t="s">
        <v>97</v>
      </c>
    </row>
    <row r="6" spans="1:13" x14ac:dyDescent="0.15">
      <c r="B6" s="67" t="s">
        <v>100</v>
      </c>
      <c r="C6" s="68">
        <v>0.56000000000000005</v>
      </c>
      <c r="D6" s="72" t="s">
        <v>97</v>
      </c>
    </row>
    <row r="7" spans="1:13" x14ac:dyDescent="0.15">
      <c r="B7" s="67" t="s">
        <v>101</v>
      </c>
      <c r="C7" s="68">
        <v>0.75</v>
      </c>
      <c r="D7" s="72" t="s">
        <v>97</v>
      </c>
    </row>
    <row r="8" spans="1:13" x14ac:dyDescent="0.15">
      <c r="B8" s="67" t="s">
        <v>102</v>
      </c>
      <c r="C8" s="68">
        <v>0.87</v>
      </c>
      <c r="D8" s="72">
        <v>3</v>
      </c>
    </row>
    <row r="9" spans="1:13" x14ac:dyDescent="0.15">
      <c r="B9" s="67" t="s">
        <v>103</v>
      </c>
      <c r="C9" s="68">
        <v>0.87</v>
      </c>
      <c r="D9" s="72">
        <v>2.8</v>
      </c>
    </row>
    <row r="10" spans="1:13" x14ac:dyDescent="0.15">
      <c r="B10" s="67" t="s">
        <v>104</v>
      </c>
      <c r="C10" s="68">
        <v>0.87</v>
      </c>
      <c r="D10" s="72">
        <v>2.7</v>
      </c>
    </row>
    <row r="11" spans="1:13" x14ac:dyDescent="0.15">
      <c r="B11" s="67" t="s">
        <v>105</v>
      </c>
      <c r="C11" s="68" t="s">
        <v>97</v>
      </c>
      <c r="D11" s="72">
        <v>3.2</v>
      </c>
    </row>
    <row r="14" spans="1:13" x14ac:dyDescent="0.15">
      <c r="A14" t="s">
        <v>106</v>
      </c>
    </row>
    <row r="15" spans="1:13" x14ac:dyDescent="0.15">
      <c r="B15" s="68" t="s">
        <v>107</v>
      </c>
      <c r="C15" s="68" t="s">
        <v>108</v>
      </c>
      <c r="F15" t="s">
        <v>32</v>
      </c>
      <c r="I15" t="s">
        <v>46</v>
      </c>
      <c r="L15" t="s">
        <v>109</v>
      </c>
    </row>
    <row r="16" spans="1:13" x14ac:dyDescent="0.15">
      <c r="A16" s="133" t="s">
        <v>110</v>
      </c>
      <c r="B16" s="74"/>
      <c r="C16" s="75"/>
      <c r="D16" t="s">
        <v>111</v>
      </c>
      <c r="F16" s="75"/>
      <c r="G16" s="75"/>
      <c r="I16" s="75"/>
      <c r="J16" s="75"/>
      <c r="L16" s="75"/>
      <c r="M16" s="75"/>
    </row>
    <row r="17" spans="1:13" x14ac:dyDescent="0.15">
      <c r="A17" s="134"/>
      <c r="B17" s="76" t="s">
        <v>112</v>
      </c>
      <c r="C17" s="77">
        <v>4.2999999999999997E-2</v>
      </c>
      <c r="F17" s="78" t="s">
        <v>112</v>
      </c>
      <c r="G17" s="77">
        <v>4.2999999999999997E-2</v>
      </c>
      <c r="I17" s="78" t="s">
        <v>112</v>
      </c>
      <c r="J17" s="77">
        <v>4.2999999999999997E-2</v>
      </c>
      <c r="L17" s="79" t="s">
        <v>146</v>
      </c>
      <c r="M17" s="80">
        <v>3.7999999999999999E-2</v>
      </c>
    </row>
    <row r="18" spans="1:13" x14ac:dyDescent="0.15">
      <c r="A18" s="134"/>
      <c r="B18" s="81" t="s">
        <v>113</v>
      </c>
      <c r="C18" s="80">
        <v>4.2999999999999997E-2</v>
      </c>
      <c r="F18" s="79" t="s">
        <v>113</v>
      </c>
      <c r="G18" s="80">
        <v>4.2999999999999997E-2</v>
      </c>
      <c r="I18" s="79" t="s">
        <v>113</v>
      </c>
      <c r="J18" s="80">
        <v>4.2999999999999997E-2</v>
      </c>
      <c r="L18" s="79" t="s">
        <v>147</v>
      </c>
      <c r="M18" s="80">
        <v>3.5999999999999997E-2</v>
      </c>
    </row>
    <row r="19" spans="1:13" x14ac:dyDescent="0.15">
      <c r="A19" s="134"/>
      <c r="B19" s="81" t="s">
        <v>148</v>
      </c>
      <c r="C19" s="80">
        <v>3.7999999999999999E-2</v>
      </c>
      <c r="F19" s="79" t="s">
        <v>148</v>
      </c>
      <c r="G19" s="80">
        <v>3.7999999999999999E-2</v>
      </c>
      <c r="H19" s="2"/>
      <c r="I19" s="79" t="s">
        <v>148</v>
      </c>
      <c r="J19" s="80">
        <v>3.7999999999999999E-2</v>
      </c>
      <c r="K19" s="2"/>
      <c r="L19" s="79" t="s">
        <v>149</v>
      </c>
      <c r="M19" s="80">
        <v>3.5999999999999997E-2</v>
      </c>
    </row>
    <row r="20" spans="1:13" x14ac:dyDescent="0.15">
      <c r="A20" s="134"/>
      <c r="B20" s="81" t="s">
        <v>114</v>
      </c>
      <c r="C20" s="80">
        <v>3.7999999999999999E-2</v>
      </c>
      <c r="E20" s="2"/>
      <c r="F20" s="79" t="s">
        <v>150</v>
      </c>
      <c r="G20" s="80">
        <v>3.5000000000000003E-2</v>
      </c>
      <c r="H20" s="2"/>
      <c r="I20" s="79" t="s">
        <v>151</v>
      </c>
      <c r="J20" s="80">
        <v>3.4000000000000002E-2</v>
      </c>
      <c r="K20" s="2"/>
      <c r="L20" s="79" t="s">
        <v>152</v>
      </c>
      <c r="M20" s="80">
        <v>3.5000000000000003E-2</v>
      </c>
    </row>
    <row r="21" spans="1:13" x14ac:dyDescent="0.15">
      <c r="A21" s="134"/>
      <c r="B21" s="81" t="s">
        <v>115</v>
      </c>
      <c r="C21" s="80">
        <v>3.5999999999999997E-2</v>
      </c>
      <c r="E21" s="82"/>
      <c r="F21" s="79" t="s">
        <v>115</v>
      </c>
      <c r="G21" s="80">
        <v>3.5999999999999997E-2</v>
      </c>
      <c r="H21" s="2"/>
      <c r="I21" s="79" t="s">
        <v>153</v>
      </c>
      <c r="J21" s="80">
        <v>3.7999999999999999E-2</v>
      </c>
      <c r="K21" s="2"/>
      <c r="L21" s="79" t="s">
        <v>154</v>
      </c>
      <c r="M21" s="80">
        <v>3.5999999999999997E-2</v>
      </c>
    </row>
    <row r="22" spans="1:13" x14ac:dyDescent="0.15">
      <c r="A22" s="134"/>
      <c r="B22" s="81" t="s">
        <v>151</v>
      </c>
      <c r="C22" s="80">
        <v>3.4000000000000002E-2</v>
      </c>
      <c r="E22" s="82"/>
      <c r="F22" s="79" t="s">
        <v>151</v>
      </c>
      <c r="G22" s="80">
        <v>3.4000000000000002E-2</v>
      </c>
      <c r="H22" s="2"/>
      <c r="I22" s="79" t="s">
        <v>146</v>
      </c>
      <c r="J22" s="80">
        <v>3.7999999999999999E-2</v>
      </c>
      <c r="K22" s="2"/>
      <c r="L22" s="79" t="s">
        <v>148</v>
      </c>
      <c r="M22" s="83">
        <v>3.7999999999999999E-2</v>
      </c>
    </row>
    <row r="23" spans="1:13" x14ac:dyDescent="0.15">
      <c r="A23" s="134"/>
      <c r="B23" s="81" t="s">
        <v>153</v>
      </c>
      <c r="C23" s="80">
        <v>3.7999999999999999E-2</v>
      </c>
      <c r="E23" s="2"/>
      <c r="F23" s="79" t="s">
        <v>153</v>
      </c>
      <c r="G23" s="80">
        <v>3.7999999999999999E-2</v>
      </c>
      <c r="H23" s="2"/>
      <c r="I23" s="79" t="s">
        <v>147</v>
      </c>
      <c r="J23" s="80">
        <v>3.5999999999999997E-2</v>
      </c>
      <c r="K23" s="2"/>
      <c r="L23" s="84" t="s">
        <v>155</v>
      </c>
      <c r="M23" s="83">
        <v>3.4000000000000002E-2</v>
      </c>
    </row>
    <row r="24" spans="1:13" x14ac:dyDescent="0.15">
      <c r="A24" s="134"/>
      <c r="B24" s="81" t="s">
        <v>146</v>
      </c>
      <c r="C24" s="80">
        <v>3.7999999999999999E-2</v>
      </c>
      <c r="E24" s="82"/>
      <c r="F24" s="79" t="s">
        <v>146</v>
      </c>
      <c r="G24" s="80">
        <v>3.7999999999999999E-2</v>
      </c>
      <c r="H24" s="2"/>
      <c r="I24" s="79" t="s">
        <v>156</v>
      </c>
      <c r="J24" s="80">
        <v>0.02</v>
      </c>
      <c r="K24" s="2"/>
      <c r="L24" s="84" t="s">
        <v>157</v>
      </c>
      <c r="M24" s="83">
        <v>3.4000000000000002E-2</v>
      </c>
    </row>
    <row r="25" spans="1:13" x14ac:dyDescent="0.15">
      <c r="A25" s="134"/>
      <c r="B25" s="81" t="s">
        <v>147</v>
      </c>
      <c r="C25" s="80">
        <v>3.5999999999999997E-2</v>
      </c>
      <c r="E25" s="2"/>
      <c r="F25" s="79" t="s">
        <v>147</v>
      </c>
      <c r="G25" s="80">
        <v>3.5999999999999997E-2</v>
      </c>
      <c r="H25" s="2"/>
      <c r="I25" s="79" t="s">
        <v>116</v>
      </c>
      <c r="J25" s="83">
        <v>3.7999999999999999E-2</v>
      </c>
      <c r="K25" s="2"/>
      <c r="L25" s="79" t="s">
        <v>158</v>
      </c>
      <c r="M25" s="80">
        <v>3.2000000000000001E-2</v>
      </c>
    </row>
    <row r="26" spans="1:13" x14ac:dyDescent="0.15">
      <c r="A26" s="134"/>
      <c r="B26" s="81" t="s">
        <v>149</v>
      </c>
      <c r="C26" s="80">
        <v>3.5999999999999997E-2</v>
      </c>
      <c r="F26" s="79" t="s">
        <v>117</v>
      </c>
      <c r="G26" s="80">
        <v>0.04</v>
      </c>
      <c r="I26" s="79" t="s">
        <v>159</v>
      </c>
      <c r="J26" s="83">
        <v>3.4000000000000002E-2</v>
      </c>
      <c r="L26" s="79" t="s">
        <v>160</v>
      </c>
      <c r="M26" s="80">
        <v>3.2000000000000001E-2</v>
      </c>
    </row>
    <row r="27" spans="1:13" x14ac:dyDescent="0.15">
      <c r="A27" s="134"/>
      <c r="B27" s="81" t="s">
        <v>152</v>
      </c>
      <c r="C27" s="80">
        <v>3.5000000000000003E-2</v>
      </c>
      <c r="F27" s="79" t="s">
        <v>116</v>
      </c>
      <c r="G27" s="83">
        <v>3.7999999999999999E-2</v>
      </c>
      <c r="I27" s="84" t="s">
        <v>155</v>
      </c>
      <c r="J27" s="83">
        <v>3.4000000000000002E-2</v>
      </c>
      <c r="L27" s="79" t="s">
        <v>161</v>
      </c>
      <c r="M27" s="80">
        <v>0.05</v>
      </c>
    </row>
    <row r="28" spans="1:13" x14ac:dyDescent="0.15">
      <c r="A28" s="134"/>
      <c r="B28" s="81" t="s">
        <v>118</v>
      </c>
      <c r="C28" s="80">
        <v>5.1999999999999998E-2</v>
      </c>
      <c r="F28" s="79" t="s">
        <v>159</v>
      </c>
      <c r="G28" s="83">
        <v>3.4000000000000002E-2</v>
      </c>
      <c r="I28" s="84" t="s">
        <v>157</v>
      </c>
      <c r="J28" s="83">
        <v>3.4000000000000002E-2</v>
      </c>
      <c r="L28" s="84" t="s">
        <v>162</v>
      </c>
      <c r="M28" s="83">
        <v>3.7999999999999999E-2</v>
      </c>
    </row>
    <row r="29" spans="1:13" x14ac:dyDescent="0.15">
      <c r="A29" s="134"/>
      <c r="B29" s="81" t="s">
        <v>117</v>
      </c>
      <c r="C29" s="80">
        <v>0.04</v>
      </c>
      <c r="F29" s="84" t="s">
        <v>155</v>
      </c>
      <c r="G29" s="83">
        <v>3.4000000000000002E-2</v>
      </c>
      <c r="I29" s="79" t="s">
        <v>158</v>
      </c>
      <c r="J29" s="80">
        <v>3.2000000000000001E-2</v>
      </c>
      <c r="L29" s="84" t="s">
        <v>163</v>
      </c>
      <c r="M29" s="83">
        <v>3.7999999999999999E-2</v>
      </c>
    </row>
    <row r="30" spans="1:13" x14ac:dyDescent="0.15">
      <c r="A30" s="134"/>
      <c r="B30" s="81" t="s">
        <v>116</v>
      </c>
      <c r="C30" s="83">
        <v>3.7999999999999999E-2</v>
      </c>
      <c r="F30" s="84" t="s">
        <v>157</v>
      </c>
      <c r="G30" s="83">
        <v>3.4000000000000002E-2</v>
      </c>
      <c r="I30" s="84" t="s">
        <v>164</v>
      </c>
      <c r="J30" s="83">
        <v>3.5000000000000003E-2</v>
      </c>
      <c r="L30" s="84" t="s">
        <v>165</v>
      </c>
      <c r="M30" s="83">
        <v>2.1000000000000001E-2</v>
      </c>
    </row>
    <row r="31" spans="1:13" x14ac:dyDescent="0.15">
      <c r="A31" s="134"/>
      <c r="B31" s="81" t="s">
        <v>159</v>
      </c>
      <c r="C31" s="83">
        <v>3.4000000000000002E-2</v>
      </c>
      <c r="F31" s="79" t="s">
        <v>158</v>
      </c>
      <c r="G31" s="80">
        <v>3.2000000000000001E-2</v>
      </c>
      <c r="I31" s="79" t="s">
        <v>161</v>
      </c>
      <c r="J31" s="80">
        <v>0.05</v>
      </c>
      <c r="L31" s="70" t="s">
        <v>156</v>
      </c>
      <c r="M31" s="85">
        <v>0.02</v>
      </c>
    </row>
    <row r="32" spans="1:13" x14ac:dyDescent="0.15">
      <c r="A32" s="134"/>
      <c r="B32" s="86" t="s">
        <v>155</v>
      </c>
      <c r="C32" s="83">
        <v>3.4000000000000002E-2</v>
      </c>
      <c r="F32" s="84" t="s">
        <v>164</v>
      </c>
      <c r="G32" s="83">
        <v>3.5000000000000003E-2</v>
      </c>
      <c r="I32" s="84" t="s">
        <v>162</v>
      </c>
      <c r="J32" s="83">
        <v>3.7999999999999999E-2</v>
      </c>
      <c r="L32" s="70" t="s">
        <v>90</v>
      </c>
      <c r="M32" s="85">
        <v>2.8000000000000001E-2</v>
      </c>
    </row>
    <row r="33" spans="1:10" x14ac:dyDescent="0.15">
      <c r="A33" s="134"/>
      <c r="B33" s="86" t="s">
        <v>157</v>
      </c>
      <c r="C33" s="83">
        <v>3.4000000000000002E-2</v>
      </c>
      <c r="F33" s="79" t="s">
        <v>156</v>
      </c>
      <c r="G33" s="80">
        <v>0.02</v>
      </c>
      <c r="I33" s="84" t="s">
        <v>163</v>
      </c>
      <c r="J33" s="83">
        <v>3.7999999999999999E-2</v>
      </c>
    </row>
    <row r="34" spans="1:10" x14ac:dyDescent="0.15">
      <c r="A34" s="134"/>
      <c r="B34" s="81" t="s">
        <v>158</v>
      </c>
      <c r="C34" s="80">
        <v>3.2000000000000001E-2</v>
      </c>
      <c r="F34" s="84" t="s">
        <v>162</v>
      </c>
      <c r="G34" s="83">
        <v>3.7999999999999999E-2</v>
      </c>
      <c r="I34" s="70" t="s">
        <v>165</v>
      </c>
      <c r="J34" s="85">
        <v>2.1000000000000001E-2</v>
      </c>
    </row>
    <row r="35" spans="1:10" x14ac:dyDescent="0.15">
      <c r="A35" s="134"/>
      <c r="B35" s="81" t="s">
        <v>160</v>
      </c>
      <c r="C35" s="80">
        <v>3.2000000000000001E-2</v>
      </c>
      <c r="F35" s="84" t="s">
        <v>163</v>
      </c>
      <c r="G35" s="83">
        <v>3.7999999999999999E-2</v>
      </c>
    </row>
    <row r="36" spans="1:10" x14ac:dyDescent="0.15">
      <c r="A36" s="134"/>
      <c r="B36" s="86" t="s">
        <v>164</v>
      </c>
      <c r="C36" s="83">
        <v>3.5000000000000003E-2</v>
      </c>
      <c r="F36" s="70" t="s">
        <v>165</v>
      </c>
      <c r="G36" s="85">
        <v>2.1000000000000001E-2</v>
      </c>
    </row>
    <row r="37" spans="1:10" ht="13.5" customHeight="1" x14ac:dyDescent="0.15">
      <c r="A37" s="134"/>
      <c r="B37" s="86" t="s">
        <v>165</v>
      </c>
      <c r="C37" s="83">
        <v>2.1000000000000001E-2</v>
      </c>
    </row>
    <row r="38" spans="1:10" ht="13.5" customHeight="1" x14ac:dyDescent="0.15">
      <c r="A38" s="134"/>
      <c r="B38" s="86" t="s">
        <v>161</v>
      </c>
      <c r="C38" s="83">
        <v>0.05</v>
      </c>
      <c r="F38" t="s">
        <v>7</v>
      </c>
    </row>
    <row r="39" spans="1:10" ht="13.5" customHeight="1" x14ac:dyDescent="0.15">
      <c r="A39" s="134"/>
      <c r="B39" s="86" t="s">
        <v>162</v>
      </c>
      <c r="C39" s="83">
        <v>3.7999999999999999E-2</v>
      </c>
      <c r="F39" s="68" t="s">
        <v>107</v>
      </c>
      <c r="G39" s="68" t="s">
        <v>166</v>
      </c>
    </row>
    <row r="40" spans="1:10" x14ac:dyDescent="0.15">
      <c r="A40" s="134"/>
      <c r="B40" s="86" t="s">
        <v>163</v>
      </c>
      <c r="C40" s="83">
        <v>3.7999999999999999E-2</v>
      </c>
      <c r="F40" s="75"/>
      <c r="G40" s="75"/>
    </row>
    <row r="41" spans="1:10" x14ac:dyDescent="0.15">
      <c r="A41" s="135"/>
      <c r="B41" s="87" t="s">
        <v>90</v>
      </c>
      <c r="C41" s="85">
        <v>2.8000000000000001E-2</v>
      </c>
      <c r="F41" s="78" t="s">
        <v>112</v>
      </c>
      <c r="G41" s="77">
        <v>4.2999999999999997E-2</v>
      </c>
    </row>
    <row r="42" spans="1:10" ht="13.5" customHeight="1" x14ac:dyDescent="0.15">
      <c r="A42" s="136" t="s">
        <v>119</v>
      </c>
      <c r="B42" s="69"/>
      <c r="C42" s="88"/>
      <c r="F42" s="79" t="s">
        <v>113</v>
      </c>
      <c r="G42" s="80">
        <v>4.2999999999999997E-2</v>
      </c>
    </row>
    <row r="43" spans="1:10" x14ac:dyDescent="0.15">
      <c r="A43" s="137"/>
      <c r="B43" s="78" t="s">
        <v>167</v>
      </c>
      <c r="C43" s="77">
        <v>0.22</v>
      </c>
      <c r="F43" s="79" t="s">
        <v>148</v>
      </c>
      <c r="G43" s="80">
        <v>3.7999999999999999E-2</v>
      </c>
    </row>
    <row r="44" spans="1:10" x14ac:dyDescent="0.15">
      <c r="A44" s="137"/>
      <c r="B44" s="78" t="s">
        <v>120</v>
      </c>
      <c r="C44" s="77">
        <v>0.24</v>
      </c>
      <c r="F44" s="79" t="s">
        <v>114</v>
      </c>
      <c r="G44" s="80">
        <v>3.7999999999999999E-2</v>
      </c>
    </row>
    <row r="45" spans="1:10" x14ac:dyDescent="0.15">
      <c r="A45" s="137"/>
      <c r="B45" s="79" t="s">
        <v>54</v>
      </c>
      <c r="C45" s="80">
        <v>0.16</v>
      </c>
      <c r="F45" s="79" t="s">
        <v>151</v>
      </c>
      <c r="G45" s="80">
        <v>3.4000000000000002E-2</v>
      </c>
    </row>
    <row r="46" spans="1:10" x14ac:dyDescent="0.15">
      <c r="A46" s="137"/>
      <c r="B46" s="84" t="s">
        <v>121</v>
      </c>
      <c r="C46" s="83">
        <v>0.16</v>
      </c>
      <c r="F46" s="79" t="s">
        <v>150</v>
      </c>
      <c r="G46" s="80">
        <v>3.5000000000000003E-2</v>
      </c>
    </row>
    <row r="47" spans="1:10" x14ac:dyDescent="0.15">
      <c r="A47" s="138"/>
      <c r="B47" s="70" t="s">
        <v>122</v>
      </c>
      <c r="C47" s="85">
        <v>0.15</v>
      </c>
      <c r="F47" s="79" t="s">
        <v>153</v>
      </c>
      <c r="G47" s="80">
        <v>3.7999999999999999E-2</v>
      </c>
    </row>
    <row r="48" spans="1:10" x14ac:dyDescent="0.15">
      <c r="A48" s="89" t="s">
        <v>123</v>
      </c>
      <c r="B48" s="69" t="s">
        <v>41</v>
      </c>
      <c r="C48" s="88">
        <v>0.12</v>
      </c>
      <c r="F48" s="79" t="s">
        <v>124</v>
      </c>
      <c r="G48" s="80">
        <v>3.7999999999999999E-2</v>
      </c>
    </row>
    <row r="49" spans="1:7" x14ac:dyDescent="0.15">
      <c r="A49" s="90"/>
      <c r="B49" s="70"/>
      <c r="C49" s="85"/>
      <c r="F49" s="79" t="s">
        <v>125</v>
      </c>
      <c r="G49" s="80">
        <v>3.5999999999999997E-2</v>
      </c>
    </row>
    <row r="50" spans="1:7" x14ac:dyDescent="0.15">
      <c r="A50" s="139" t="s">
        <v>126</v>
      </c>
      <c r="B50" s="69"/>
      <c r="C50" s="88"/>
      <c r="F50" s="79" t="s">
        <v>118</v>
      </c>
      <c r="G50" s="80">
        <v>5.1999999999999998E-2</v>
      </c>
    </row>
    <row r="51" spans="1:7" x14ac:dyDescent="0.15">
      <c r="A51" s="140"/>
      <c r="B51" s="78" t="s">
        <v>127</v>
      </c>
      <c r="C51" s="77">
        <v>0.22</v>
      </c>
      <c r="F51" s="79" t="s">
        <v>128</v>
      </c>
      <c r="G51" s="83">
        <v>3.4000000000000002E-2</v>
      </c>
    </row>
    <row r="52" spans="1:7" x14ac:dyDescent="0.15">
      <c r="A52" s="140"/>
      <c r="B52" s="78" t="s">
        <v>120</v>
      </c>
      <c r="C52" s="77">
        <v>0.24</v>
      </c>
      <c r="F52" s="84" t="s">
        <v>129</v>
      </c>
      <c r="G52" s="83">
        <v>3.4000000000000002E-2</v>
      </c>
    </row>
    <row r="53" spans="1:7" x14ac:dyDescent="0.15">
      <c r="A53" s="140"/>
      <c r="B53" s="79" t="s">
        <v>54</v>
      </c>
      <c r="C53" s="80">
        <v>0.16</v>
      </c>
      <c r="F53" s="84" t="s">
        <v>130</v>
      </c>
      <c r="G53" s="83">
        <v>3.4000000000000002E-2</v>
      </c>
    </row>
    <row r="54" spans="1:7" x14ac:dyDescent="0.15">
      <c r="A54" s="140"/>
      <c r="B54" s="79" t="s">
        <v>131</v>
      </c>
      <c r="C54" s="80">
        <v>0.16</v>
      </c>
      <c r="F54" s="79" t="s">
        <v>132</v>
      </c>
      <c r="G54" s="80">
        <v>3.2000000000000001E-2</v>
      </c>
    </row>
    <row r="55" spans="1:7" x14ac:dyDescent="0.15">
      <c r="A55" s="140"/>
      <c r="B55" s="79" t="s">
        <v>133</v>
      </c>
      <c r="C55" s="80">
        <v>0.13</v>
      </c>
      <c r="F55" s="79" t="s">
        <v>134</v>
      </c>
      <c r="G55" s="80">
        <v>0.05</v>
      </c>
    </row>
    <row r="56" spans="1:7" x14ac:dyDescent="0.15">
      <c r="A56" s="141"/>
      <c r="B56" s="70" t="s">
        <v>135</v>
      </c>
      <c r="C56" s="85">
        <v>0.13300000000000001</v>
      </c>
      <c r="F56" s="84" t="s">
        <v>136</v>
      </c>
      <c r="G56" s="83">
        <v>3.7999999999999999E-2</v>
      </c>
    </row>
    <row r="57" spans="1:7" x14ac:dyDescent="0.15">
      <c r="A57" s="3" t="s">
        <v>137</v>
      </c>
      <c r="B57" s="67" t="s">
        <v>138</v>
      </c>
      <c r="C57" s="91">
        <v>1.6</v>
      </c>
      <c r="F57" s="70" t="s">
        <v>139</v>
      </c>
      <c r="G57" s="85">
        <v>0.02</v>
      </c>
    </row>
  </sheetData>
  <mergeCells count="3">
    <mergeCell ref="A16:A41"/>
    <mergeCell ref="A42:A47"/>
    <mergeCell ref="A50:A56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"/>
  <sheetViews>
    <sheetView topLeftCell="A19" workbookViewId="0">
      <selection activeCell="K51" sqref="K51"/>
    </sheetView>
  </sheetViews>
  <sheetFormatPr defaultRowHeight="13.5" x14ac:dyDescent="0.15"/>
  <sheetData/>
  <phoneticPr fontId="4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41:A47"/>
  <sheetViews>
    <sheetView topLeftCell="A4" zoomScale="90" zoomScaleNormal="90" workbookViewId="0">
      <selection activeCell="R32" sqref="R32"/>
    </sheetView>
  </sheetViews>
  <sheetFormatPr defaultRowHeight="13.5" x14ac:dyDescent="0.15"/>
  <sheetData>
    <row r="41" ht="21.75" customHeight="1" x14ac:dyDescent="0.15"/>
    <row r="42" ht="21.75" customHeight="1" x14ac:dyDescent="0.15"/>
    <row r="43" ht="20.25" customHeight="1" x14ac:dyDescent="0.15"/>
    <row r="44" ht="20.25" customHeight="1" x14ac:dyDescent="0.15"/>
    <row r="45" ht="20.25" customHeight="1" x14ac:dyDescent="0.15"/>
    <row r="46" ht="20.25" customHeight="1" x14ac:dyDescent="0.15"/>
    <row r="47" ht="21" customHeight="1" x14ac:dyDescent="0.15"/>
  </sheetData>
  <phoneticPr fontId="4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40:A48"/>
  <sheetViews>
    <sheetView topLeftCell="A10" zoomScale="90" zoomScaleNormal="90" workbookViewId="0">
      <selection activeCell="I48" sqref="I48"/>
    </sheetView>
  </sheetViews>
  <sheetFormatPr defaultRowHeight="13.5" x14ac:dyDescent="0.15"/>
  <sheetData>
    <row r="40" ht="27.75" customHeight="1" x14ac:dyDescent="0.15"/>
    <row r="41" ht="24" customHeight="1" x14ac:dyDescent="0.15"/>
    <row r="42" ht="20.25" customHeight="1" x14ac:dyDescent="0.15"/>
    <row r="43" ht="20.25" customHeight="1" x14ac:dyDescent="0.15"/>
    <row r="44" ht="20.25" customHeight="1" x14ac:dyDescent="0.15"/>
    <row r="45" ht="20.25" customHeight="1" x14ac:dyDescent="0.15"/>
    <row r="46" ht="20.25" customHeight="1" x14ac:dyDescent="0.15"/>
    <row r="47" ht="20.25" customHeight="1" x14ac:dyDescent="0.15"/>
    <row r="48" ht="13.5" customHeight="1" x14ac:dyDescent="0.15"/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部位U計算</vt:lpstr>
      <vt:lpstr>DATAｼｰﾄ</vt:lpstr>
      <vt:lpstr>基礎形状にかかわらない線熱貫流率</vt:lpstr>
      <vt:lpstr>温暖地線熱貫流率</vt:lpstr>
      <vt:lpstr>寒冷地線熱貫流率</vt:lpstr>
      <vt:lpstr>部位U計算!Print_Area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深川 里香</dc:creator>
  <cp:lastModifiedBy>深川 里香</cp:lastModifiedBy>
  <cp:lastPrinted>2022-05-23T07:22:16Z</cp:lastPrinted>
  <dcterms:created xsi:type="dcterms:W3CDTF">2001-06-12T05:58:42Z</dcterms:created>
  <dcterms:modified xsi:type="dcterms:W3CDTF">2022-10-05T02:57:12Z</dcterms:modified>
</cp:coreProperties>
</file>